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22 Oprava přejezdů u OŘ Ostrava 2022 - MB\01_ZD\Díl 4 Soupis prací s výkazem výměr\"/>
    </mc:Choice>
  </mc:AlternateContent>
  <bookViews>
    <workbookView xWindow="0" yWindow="0" windowWidth="20490" windowHeight="7820"/>
  </bookViews>
  <sheets>
    <sheet name="Rekapitulace stavby" sheetId="1" r:id="rId1"/>
    <sheet name="SO01 - Oprava přejezdu P8..." sheetId="2" r:id="rId2"/>
    <sheet name="SO02 - Oprava přejezdu P7..." sheetId="3" r:id="rId3"/>
    <sheet name="VRN - VRN" sheetId="4" r:id="rId4"/>
  </sheets>
  <definedNames>
    <definedName name="_xlnm._FilterDatabase" localSheetId="1" hidden="1">'SO01 - Oprava přejezdu P8...'!$C$119:$K$289</definedName>
    <definedName name="_xlnm._FilterDatabase" localSheetId="2" hidden="1">'SO02 - Oprava přejezdu P7...'!$C$119:$K$269</definedName>
    <definedName name="_xlnm._FilterDatabase" localSheetId="3" hidden="1">'VRN - VRN'!$C$116:$K$132</definedName>
    <definedName name="_xlnm.Print_Titles" localSheetId="0">'Rekapitulace stavby'!$92:$92</definedName>
    <definedName name="_xlnm.Print_Titles" localSheetId="1">'SO01 - Oprava přejezdu P8...'!$119:$119</definedName>
    <definedName name="_xlnm.Print_Titles" localSheetId="2">'SO02 - Oprava přejezdu P7...'!$119:$119</definedName>
    <definedName name="_xlnm.Print_Titles" localSheetId="3">'VRN - VRN'!$116:$116</definedName>
    <definedName name="_xlnm.Print_Area" localSheetId="0">'Rekapitulace stavby'!$D$4:$AO$76,'Rekapitulace stavby'!$C$82:$AQ$98</definedName>
    <definedName name="_xlnm.Print_Area" localSheetId="1">'SO01 - Oprava přejezdu P8...'!$C$4:$J$76,'SO01 - Oprava přejezdu P8...'!$C$82:$J$101,'SO01 - Oprava přejezdu P8...'!$C$107:$K$289</definedName>
    <definedName name="_xlnm.Print_Area" localSheetId="2">'SO02 - Oprava přejezdu P7...'!$C$4:$J$76,'SO02 - Oprava přejezdu P7...'!$C$82:$J$101,'SO02 - Oprava přejezdu P7...'!$C$107:$K$269</definedName>
    <definedName name="_xlnm.Print_Area" localSheetId="3">'VRN - VRN'!$C$4:$J$76,'VRN - VRN'!$C$82:$J$98,'VRN - VRN'!$C$104:$K$132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4" i="4"/>
  <c r="F111" i="4"/>
  <c r="E109" i="4"/>
  <c r="J92" i="4"/>
  <c r="F89" i="4"/>
  <c r="E87" i="4"/>
  <c r="J21" i="4"/>
  <c r="E21" i="4"/>
  <c r="J113" i="4" s="1"/>
  <c r="J20" i="4"/>
  <c r="J18" i="4"/>
  <c r="E18" i="4"/>
  <c r="F92" i="4" s="1"/>
  <c r="J17" i="4"/>
  <c r="J15" i="4"/>
  <c r="E15" i="4"/>
  <c r="F113" i="4" s="1"/>
  <c r="J14" i="4"/>
  <c r="J12" i="4"/>
  <c r="J89" i="4" s="1"/>
  <c r="E7" i="4"/>
  <c r="E107" i="4"/>
  <c r="J37" i="3"/>
  <c r="J36" i="3"/>
  <c r="AY96" i="1" s="1"/>
  <c r="J35" i="3"/>
  <c r="AX96" i="1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8" i="3"/>
  <c r="BH198" i="3"/>
  <c r="BG198" i="3"/>
  <c r="BF198" i="3"/>
  <c r="T198" i="3"/>
  <c r="R198" i="3"/>
  <c r="P198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7" i="3"/>
  <c r="F116" i="3"/>
  <c r="F114" i="3"/>
  <c r="E112" i="3"/>
  <c r="J92" i="3"/>
  <c r="F91" i="3"/>
  <c r="F89" i="3"/>
  <c r="E87" i="3"/>
  <c r="J21" i="3"/>
  <c r="E21" i="3"/>
  <c r="J116" i="3" s="1"/>
  <c r="J20" i="3"/>
  <c r="J18" i="3"/>
  <c r="E18" i="3"/>
  <c r="F117" i="3" s="1"/>
  <c r="J17" i="3"/>
  <c r="J12" i="3"/>
  <c r="J114" i="3" s="1"/>
  <c r="E7" i="3"/>
  <c r="E85" i="3"/>
  <c r="J37" i="2"/>
  <c r="J36" i="2"/>
  <c r="AY95" i="1" s="1"/>
  <c r="J35" i="2"/>
  <c r="AX95" i="1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91" i="2" s="1"/>
  <c r="J20" i="2"/>
  <c r="J18" i="2"/>
  <c r="E18" i="2"/>
  <c r="F117" i="2" s="1"/>
  <c r="J17" i="2"/>
  <c r="J12" i="2"/>
  <c r="J89" i="2" s="1"/>
  <c r="E7" i="2"/>
  <c r="E110" i="2"/>
  <c r="L90" i="1"/>
  <c r="AM90" i="1"/>
  <c r="AM89" i="1"/>
  <c r="L89" i="1"/>
  <c r="AM87" i="1"/>
  <c r="L87" i="1"/>
  <c r="L85" i="1"/>
  <c r="L84" i="1"/>
  <c r="BK234" i="2"/>
  <c r="J219" i="2"/>
  <c r="J208" i="2"/>
  <c r="BK176" i="2"/>
  <c r="BK165" i="2"/>
  <c r="BK152" i="2"/>
  <c r="J132" i="2"/>
  <c r="J268" i="2"/>
  <c r="J234" i="2"/>
  <c r="BK225" i="2"/>
  <c r="J213" i="2"/>
  <c r="J196" i="2"/>
  <c r="J171" i="2"/>
  <c r="BK129" i="2"/>
  <c r="J281" i="2"/>
  <c r="BK260" i="2"/>
  <c r="BK251" i="2"/>
  <c r="BK196" i="2"/>
  <c r="BK159" i="2"/>
  <c r="J143" i="2"/>
  <c r="AS94" i="1"/>
  <c r="J186" i="2"/>
  <c r="J165" i="2"/>
  <c r="J149" i="2"/>
  <c r="BK252" i="3"/>
  <c r="BK232" i="3"/>
  <c r="J218" i="3"/>
  <c r="BK189" i="3"/>
  <c r="BK158" i="3"/>
  <c r="J145" i="3"/>
  <c r="J247" i="3"/>
  <c r="J227" i="3"/>
  <c r="BK215" i="3"/>
  <c r="BK192" i="3"/>
  <c r="BK174" i="3"/>
  <c r="J161" i="3"/>
  <c r="BK147" i="3"/>
  <c r="BK261" i="3"/>
  <c r="BK135" i="3"/>
  <c r="BK123" i="3"/>
  <c r="BK255" i="3"/>
  <c r="BK236" i="3"/>
  <c r="BK207" i="3"/>
  <c r="J182" i="3"/>
  <c r="J166" i="3"/>
  <c r="BK161" i="3"/>
  <c r="J147" i="3"/>
  <c r="BK125" i="4"/>
  <c r="J225" i="2"/>
  <c r="BK216" i="2"/>
  <c r="J205" i="2"/>
  <c r="BK173" i="2"/>
  <c r="BK163" i="2"/>
  <c r="J157" i="2"/>
  <c r="J138" i="2"/>
  <c r="BK123" i="2"/>
  <c r="BK237" i="2"/>
  <c r="BK222" i="2"/>
  <c r="BK208" i="2"/>
  <c r="J192" i="2"/>
  <c r="J179" i="2"/>
  <c r="BK132" i="2"/>
  <c r="BK281" i="2"/>
  <c r="BK265" i="2"/>
  <c r="J253" i="2"/>
  <c r="BK245" i="2"/>
  <c r="J183" i="2"/>
  <c r="BK154" i="2"/>
  <c r="BK138" i="2"/>
  <c r="BK257" i="2"/>
  <c r="J251" i="2"/>
  <c r="J247" i="2"/>
  <c r="J237" i="2"/>
  <c r="BK179" i="2"/>
  <c r="J154" i="2"/>
  <c r="BK258" i="3"/>
  <c r="J236" i="3"/>
  <c r="J230" i="3"/>
  <c r="BK204" i="3"/>
  <c r="J180" i="3"/>
  <c r="BK152" i="3"/>
  <c r="BK132" i="3"/>
  <c r="BK245" i="3"/>
  <c r="BK224" i="3"/>
  <c r="J212" i="3"/>
  <c r="J184" i="3"/>
  <c r="BK168" i="3"/>
  <c r="J155" i="3"/>
  <c r="J135" i="3"/>
  <c r="J258" i="3"/>
  <c r="BK138" i="3"/>
  <c r="J126" i="3"/>
  <c r="BK264" i="3"/>
  <c r="J245" i="3"/>
  <c r="J232" i="3"/>
  <c r="J204" i="3"/>
  <c r="BK184" i="3"/>
  <c r="J174" i="3"/>
  <c r="J164" i="3"/>
  <c r="J152" i="3"/>
  <c r="BK129" i="3"/>
  <c r="J130" i="4"/>
  <c r="J125" i="4"/>
  <c r="BK268" i="2"/>
  <c r="J222" i="2"/>
  <c r="BK210" i="2"/>
  <c r="BK186" i="2"/>
  <c r="J168" i="2"/>
  <c r="J161" i="2"/>
  <c r="BK143" i="2"/>
  <c r="J129" i="2"/>
  <c r="J265" i="2"/>
  <c r="J231" i="2"/>
  <c r="BK219" i="2"/>
  <c r="J210" i="2"/>
  <c r="BK202" i="2"/>
  <c r="BK183" i="2"/>
  <c r="J163" i="2"/>
  <c r="BK126" i="2"/>
  <c r="BK278" i="2"/>
  <c r="J257" i="2"/>
  <c r="BK249" i="2"/>
  <c r="J202" i="2"/>
  <c r="J173" i="2"/>
  <c r="BK149" i="2"/>
  <c r="J135" i="2"/>
  <c r="BK287" i="2"/>
  <c r="BK253" i="2"/>
  <c r="J245" i="2"/>
  <c r="BK231" i="2"/>
  <c r="J176" i="2"/>
  <c r="BK161" i="2"/>
  <c r="J264" i="3"/>
  <c r="J249" i="3"/>
  <c r="BK227" i="3"/>
  <c r="BK212" i="3"/>
  <c r="J177" i="3"/>
  <c r="J149" i="3"/>
  <c r="J261" i="3"/>
  <c r="J241" i="3"/>
  <c r="BK221" i="3"/>
  <c r="J207" i="3"/>
  <c r="BK182" i="3"/>
  <c r="BK166" i="3"/>
  <c r="BK149" i="3"/>
  <c r="J123" i="3"/>
  <c r="J140" i="3"/>
  <c r="J129" i="3"/>
  <c r="J267" i="3"/>
  <c r="BK247" i="3"/>
  <c r="J234" i="3"/>
  <c r="J215" i="3"/>
  <c r="BK198" i="3"/>
  <c r="BK177" i="3"/>
  <c r="J168" i="3"/>
  <c r="J158" i="3"/>
  <c r="BK140" i="3"/>
  <c r="BK126" i="3"/>
  <c r="J121" i="4"/>
  <c r="BK123" i="4"/>
  <c r="J123" i="4"/>
  <c r="BK243" i="2"/>
  <c r="BK213" i="2"/>
  <c r="BK189" i="2"/>
  <c r="BK171" i="2"/>
  <c r="J159" i="2"/>
  <c r="BK141" i="2"/>
  <c r="J126" i="2"/>
  <c r="J260" i="2"/>
  <c r="J228" i="2"/>
  <c r="J216" i="2"/>
  <c r="BK205" i="2"/>
  <c r="J189" i="2"/>
  <c r="BK135" i="2"/>
  <c r="J287" i="2"/>
  <c r="J278" i="2"/>
  <c r="BK255" i="2"/>
  <c r="BK247" i="2"/>
  <c r="BK192" i="2"/>
  <c r="BK157" i="2"/>
  <c r="J141" i="2"/>
  <c r="J123" i="2"/>
  <c r="J255" i="2"/>
  <c r="J249" i="2"/>
  <c r="J243" i="2"/>
  <c r="BK228" i="2"/>
  <c r="BK168" i="2"/>
  <c r="J152" i="2"/>
  <c r="J255" i="3"/>
  <c r="BK234" i="3"/>
  <c r="J224" i="3"/>
  <c r="J192" i="3"/>
  <c r="BK171" i="3"/>
  <c r="BK143" i="3"/>
  <c r="BK249" i="3"/>
  <c r="BK230" i="3"/>
  <c r="BK218" i="3"/>
  <c r="J198" i="3"/>
  <c r="BK180" i="3"/>
  <c r="BK164" i="3"/>
  <c r="J143" i="3"/>
  <c r="BK145" i="3"/>
  <c r="J132" i="3"/>
  <c r="BK267" i="3"/>
  <c r="J252" i="3"/>
  <c r="BK241" i="3"/>
  <c r="J221" i="3"/>
  <c r="J189" i="3"/>
  <c r="J171" i="3"/>
  <c r="BK155" i="3"/>
  <c r="J138" i="3"/>
  <c r="BK130" i="4"/>
  <c r="J119" i="4"/>
  <c r="BK119" i="4"/>
  <c r="BK121" i="4"/>
  <c r="BK122" i="2" l="1"/>
  <c r="J122" i="2" s="1"/>
  <c r="J98" i="2" s="1"/>
  <c r="R242" i="2"/>
  <c r="R195" i="2" s="1"/>
  <c r="BK122" i="3"/>
  <c r="J122" i="3" s="1"/>
  <c r="J98" i="3" s="1"/>
  <c r="P197" i="3"/>
  <c r="T122" i="2"/>
  <c r="T121" i="2" s="1"/>
  <c r="BK242" i="2"/>
  <c r="J242" i="2" s="1"/>
  <c r="J100" i="2" s="1"/>
  <c r="P122" i="3"/>
  <c r="P121" i="3"/>
  <c r="T197" i="3"/>
  <c r="P122" i="2"/>
  <c r="P121" i="2" s="1"/>
  <c r="T242" i="2"/>
  <c r="T195" i="2" s="1"/>
  <c r="R122" i="3"/>
  <c r="R121" i="3" s="1"/>
  <c r="R197" i="3"/>
  <c r="P244" i="3"/>
  <c r="R244" i="3"/>
  <c r="R118" i="4"/>
  <c r="R117" i="4" s="1"/>
  <c r="R122" i="2"/>
  <c r="R121" i="2" s="1"/>
  <c r="P242" i="2"/>
  <c r="P195" i="2"/>
  <c r="T122" i="3"/>
  <c r="T121" i="3" s="1"/>
  <c r="BK197" i="3"/>
  <c r="J197" i="3"/>
  <c r="J99" i="3" s="1"/>
  <c r="BK244" i="3"/>
  <c r="J244" i="3" s="1"/>
  <c r="J100" i="3" s="1"/>
  <c r="T244" i="3"/>
  <c r="BK118" i="4"/>
  <c r="J118" i="4" s="1"/>
  <c r="J97" i="4" s="1"/>
  <c r="P118" i="4"/>
  <c r="P117" i="4" s="1"/>
  <c r="AU97" i="1" s="1"/>
  <c r="T118" i="4"/>
  <c r="T117" i="4" s="1"/>
  <c r="F91" i="4"/>
  <c r="J111" i="4"/>
  <c r="F114" i="4"/>
  <c r="BE125" i="4"/>
  <c r="J91" i="4"/>
  <c r="BE119" i="4"/>
  <c r="BE121" i="4"/>
  <c r="BE123" i="4"/>
  <c r="BE130" i="4"/>
  <c r="BK121" i="3"/>
  <c r="J121" i="3"/>
  <c r="J97" i="3"/>
  <c r="E85" i="4"/>
  <c r="BK121" i="2"/>
  <c r="J121" i="2"/>
  <c r="J97" i="2"/>
  <c r="J91" i="3"/>
  <c r="E110" i="3"/>
  <c r="BE132" i="3"/>
  <c r="BE147" i="3"/>
  <c r="BE149" i="3"/>
  <c r="BE158" i="3"/>
  <c r="BE166" i="3"/>
  <c r="BE174" i="3"/>
  <c r="BE204" i="3"/>
  <c r="BE212" i="3"/>
  <c r="BE218" i="3"/>
  <c r="BE234" i="3"/>
  <c r="BE245" i="3"/>
  <c r="BE267" i="3"/>
  <c r="J89" i="3"/>
  <c r="F92" i="3"/>
  <c r="BE261" i="3"/>
  <c r="BE264" i="3"/>
  <c r="BE123" i="3"/>
  <c r="BE126" i="3"/>
  <c r="BE129" i="3"/>
  <c r="BE135" i="3"/>
  <c r="BE138" i="3"/>
  <c r="BE140" i="3"/>
  <c r="BE143" i="3"/>
  <c r="BE152" i="3"/>
  <c r="BE161" i="3"/>
  <c r="BE164" i="3"/>
  <c r="BE171" i="3"/>
  <c r="BE177" i="3"/>
  <c r="BE189" i="3"/>
  <c r="BE221" i="3"/>
  <c r="BE227" i="3"/>
  <c r="BE236" i="3"/>
  <c r="BE255" i="3"/>
  <c r="BE258" i="3"/>
  <c r="BE145" i="3"/>
  <c r="BE155" i="3"/>
  <c r="BE168" i="3"/>
  <c r="BE180" i="3"/>
  <c r="BE182" i="3"/>
  <c r="BE184" i="3"/>
  <c r="BE192" i="3"/>
  <c r="BE198" i="3"/>
  <c r="BE207" i="3"/>
  <c r="BE215" i="3"/>
  <c r="BE224" i="3"/>
  <c r="BE230" i="3"/>
  <c r="BE232" i="3"/>
  <c r="BE241" i="3"/>
  <c r="BE247" i="3"/>
  <c r="BE249" i="3"/>
  <c r="BE252" i="3"/>
  <c r="J114" i="2"/>
  <c r="J116" i="2"/>
  <c r="BE141" i="2"/>
  <c r="BE171" i="2"/>
  <c r="BE234" i="2"/>
  <c r="BE243" i="2"/>
  <c r="BE247" i="2"/>
  <c r="BE251" i="2"/>
  <c r="BE287" i="2"/>
  <c r="F92" i="2"/>
  <c r="BE123" i="2"/>
  <c r="BE126" i="2"/>
  <c r="BE129" i="2"/>
  <c r="BE132" i="2"/>
  <c r="BE161" i="2"/>
  <c r="BE163" i="2"/>
  <c r="BE165" i="2"/>
  <c r="BE176" i="2"/>
  <c r="BE179" i="2"/>
  <c r="BE183" i="2"/>
  <c r="BE186" i="2"/>
  <c r="BE189" i="2"/>
  <c r="BE192" i="2"/>
  <c r="BE202" i="2"/>
  <c r="BE205" i="2"/>
  <c r="BE249" i="2"/>
  <c r="BE253" i="2"/>
  <c r="BE255" i="2"/>
  <c r="BE257" i="2"/>
  <c r="BE260" i="2"/>
  <c r="BE268" i="2"/>
  <c r="BE278" i="2"/>
  <c r="BE281" i="2"/>
  <c r="E85" i="2"/>
  <c r="BE135" i="2"/>
  <c r="BE138" i="2"/>
  <c r="BE143" i="2"/>
  <c r="BE149" i="2"/>
  <c r="BE152" i="2"/>
  <c r="BE154" i="2"/>
  <c r="BE157" i="2"/>
  <c r="BE168" i="2"/>
  <c r="BE173" i="2"/>
  <c r="BE216" i="2"/>
  <c r="BE228" i="2"/>
  <c r="BE159" i="2"/>
  <c r="BE196" i="2"/>
  <c r="BE208" i="2"/>
  <c r="BE210" i="2"/>
  <c r="BE213" i="2"/>
  <c r="BE219" i="2"/>
  <c r="BE222" i="2"/>
  <c r="BE225" i="2"/>
  <c r="BE231" i="2"/>
  <c r="BE237" i="2"/>
  <c r="BE245" i="2"/>
  <c r="BE265" i="2"/>
  <c r="F37" i="2"/>
  <c r="BD95" i="1"/>
  <c r="J34" i="3"/>
  <c r="AW96" i="1" s="1"/>
  <c r="F34" i="4"/>
  <c r="BA97" i="1"/>
  <c r="J34" i="4"/>
  <c r="AW97" i="1" s="1"/>
  <c r="F37" i="4"/>
  <c r="BD97" i="1"/>
  <c r="J34" i="2"/>
  <c r="AW95" i="1" s="1"/>
  <c r="F34" i="3"/>
  <c r="BA96" i="1"/>
  <c r="F37" i="3"/>
  <c r="BD96" i="1" s="1"/>
  <c r="F34" i="2"/>
  <c r="BA95" i="1"/>
  <c r="F36" i="2"/>
  <c r="BC95" i="1" s="1"/>
  <c r="F36" i="3"/>
  <c r="BC96" i="1"/>
  <c r="F35" i="2"/>
  <c r="BB95" i="1" s="1"/>
  <c r="F35" i="3"/>
  <c r="BB96" i="1"/>
  <c r="F35" i="4"/>
  <c r="BB97" i="1" s="1"/>
  <c r="F36" i="4"/>
  <c r="BC97" i="1" s="1"/>
  <c r="BK195" i="2" l="1"/>
  <c r="J195" i="2" s="1"/>
  <c r="J99" i="2" s="1"/>
  <c r="T120" i="2"/>
  <c r="T120" i="3"/>
  <c r="P120" i="2"/>
  <c r="AU95" i="1"/>
  <c r="R120" i="2"/>
  <c r="R120" i="3"/>
  <c r="P120" i="3"/>
  <c r="AU96" i="1"/>
  <c r="BK117" i="4"/>
  <c r="J117" i="4"/>
  <c r="BK120" i="3"/>
  <c r="J120" i="3"/>
  <c r="J96" i="3" s="1"/>
  <c r="BK120" i="2"/>
  <c r="J120" i="2" s="1"/>
  <c r="J30" i="2" s="1"/>
  <c r="AG95" i="1" s="1"/>
  <c r="J33" i="2"/>
  <c r="AV95" i="1" s="1"/>
  <c r="AT95" i="1" s="1"/>
  <c r="BC94" i="1"/>
  <c r="W32" i="1" s="1"/>
  <c r="BA94" i="1"/>
  <c r="AW94" i="1"/>
  <c r="AK30" i="1" s="1"/>
  <c r="J30" i="4"/>
  <c r="AG97" i="1" s="1"/>
  <c r="AN97" i="1" s="1"/>
  <c r="F33" i="2"/>
  <c r="AZ95" i="1" s="1"/>
  <c r="F33" i="4"/>
  <c r="AZ97" i="1" s="1"/>
  <c r="BD94" i="1"/>
  <c r="W33" i="1" s="1"/>
  <c r="F33" i="3"/>
  <c r="AZ96" i="1" s="1"/>
  <c r="BB94" i="1"/>
  <c r="AX94" i="1" s="1"/>
  <c r="J33" i="3"/>
  <c r="AV96" i="1" s="1"/>
  <c r="AT96" i="1" s="1"/>
  <c r="J33" i="4"/>
  <c r="AV97" i="1"/>
  <c r="AT97" i="1" s="1"/>
  <c r="J96" i="4" l="1"/>
  <c r="J39" i="4"/>
  <c r="AN95" i="1"/>
  <c r="J96" i="2"/>
  <c r="J39" i="2"/>
  <c r="AU94" i="1"/>
  <c r="J30" i="3"/>
  <c r="AG96" i="1"/>
  <c r="AN96" i="1" s="1"/>
  <c r="W31" i="1"/>
  <c r="AY94" i="1"/>
  <c r="W30" i="1"/>
  <c r="AZ94" i="1"/>
  <c r="W29" i="1" s="1"/>
  <c r="J39" i="3" l="1"/>
  <c r="AG94" i="1"/>
  <c r="AK26" i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<sst xmlns="http://schemas.openxmlformats.org/spreadsheetml/2006/main" count="3716" uniqueCount="682">
  <si>
    <t>Export Komplet</t>
  </si>
  <si>
    <t/>
  </si>
  <si>
    <t>2.0</t>
  </si>
  <si>
    <t>ZAMOK</t>
  </si>
  <si>
    <t>False</t>
  </si>
  <si>
    <t>{a662cb28-c9e3-4112-8bf6-902abb7e37a1}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</si>
  <si>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</si>
  <si>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</si>
  <si>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</si>
  <si>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</si>
  <si>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</si>
  <si>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</si>
  <si>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</si>
  <si>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</si>
  <si>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</si>
  <si>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</si>
  <si>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</si>
  <si>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u OŘ Ostrava 2022</t>
  </si>
  <si>
    <t>KSO:</t>
  </si>
  <si>
    <t>CC-CZ:</t>
  </si>
  <si>
    <t>Místo:</t>
  </si>
  <si>
    <t>ST Olomouc</t>
  </si>
  <si>
    <t>Datum:</t>
  </si>
  <si>
    <t>8. 2. 2021</t>
  </si>
  <si>
    <t>Zadavatel:</t>
  </si>
  <si>
    <t>IČ:</t>
  </si>
  <si>
    <t>709 94 234</t>
  </si>
  <si>
    <t>Správa železnic, státní organizace</t>
  </si>
  <si>
    <t>DIČ:</t>
  </si>
  <si>
    <t>CZ 709 94 234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</si>
  <si>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</si>
  <si>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</si>
  <si>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</si>
  <si>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</si>
  <si>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</si>
  <si>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</si>
  <si>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</si>
  <si>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</si>
  <si>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</si>
  <si>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</si>
  <si>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</si>
  <si>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</si>
  <si>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</si>
  <si>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</si>
  <si>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</si>
  <si>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</si>
  <si>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</si>
  <si>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</si>
  <si>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</si>
  <si>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</si>
  <si>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</si>
  <si>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</si>
  <si>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</si>
  <si>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</si>
  <si>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</si>
  <si>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</si>
  <si>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</si>
  <si>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</si>
  <si>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</si>
  <si>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</si>
  <si>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</si>
  <si>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</si>
  <si>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</si>
  <si>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</si>
  <si>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</si>
  <si>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</si>
  <si>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</si>
  <si>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</si>
  <si>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</si>
  <si>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</si>
  <si>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</si>
  <si>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</si>
  <si>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</si>
  <si>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</si>
  <si>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</si>
  <si>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</si>
  <si>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</si>
  <si>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</si>
  <si>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</si>
  <si>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</si>
  <si>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</si>
  <si>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</si>
  <si>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</si>
  <si>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přejezdu P8177 v km 176,027 v žst. Říkovice</t>
  </si>
  <si>
    <t>STA</t>
  </si>
  <si>
    <t>1</t>
  </si>
  <si>
    <t>{6986c6ca-8585-4a3c-9d3c-4b501d3a6445}</t>
  </si>
  <si>
    <t>2</t>
  </si>
  <si>
    <t>SO02</t>
  </si>
  <si>
    <t xml:space="preserve">Oprava přejezdu P7280 v km 41,457 ČEPRO </t>
  </si>
  <si>
    <t>{92b86d75-cb23-413f-9e9b-80c6ca85165d}</t>
  </si>
  <si>
    <t>VRN</t>
  </si>
  <si>
    <t>{6254225c-3ced-4ead-93eb-7756b89d26cf}</t>
  </si>
  <si>
    <t>KL_přejezd</t>
  </si>
  <si>
    <t>24,888</t>
  </si>
  <si>
    <t>ACO</t>
  </si>
  <si>
    <t>3,233</t>
  </si>
  <si>
    <t>KRYCÍ LIST SOUPISU PRACÍ</t>
  </si>
  <si>
    <t>ACP</t>
  </si>
  <si>
    <t>5,658</t>
  </si>
  <si>
    <t>kamenivo_vozovka</t>
  </si>
  <si>
    <t>4,029</t>
  </si>
  <si>
    <t>AB_demontáž</t>
  </si>
  <si>
    <t>39,5</t>
  </si>
  <si>
    <t>ASP_kolej</t>
  </si>
  <si>
    <t>0,78</t>
  </si>
  <si>
    <t>Objekt:</t>
  </si>
  <si>
    <t>ASP_výhybky</t>
  </si>
  <si>
    <t>343,94</t>
  </si>
  <si>
    <t>SO01 - Oprava přejezdu P8177 v km 176,027 v žst. Říkovice</t>
  </si>
  <si>
    <t>KL_výhybky</t>
  </si>
  <si>
    <t>23,388</t>
  </si>
  <si>
    <t>KL_kolej</t>
  </si>
  <si>
    <t>81,624</t>
  </si>
  <si>
    <t>KL_celkem</t>
  </si>
  <si>
    <t>220,831</t>
  </si>
  <si>
    <t>TO Hulín</t>
  </si>
  <si>
    <t>obrubníky_demont</t>
  </si>
  <si>
    <t>7</t>
  </si>
  <si>
    <t>obrubníky_mont</t>
  </si>
  <si>
    <t>6</t>
  </si>
  <si>
    <t>pražce_B91P</t>
  </si>
  <si>
    <t>AB_montáž</t>
  </si>
  <si>
    <t>33,68</t>
  </si>
  <si>
    <t>demontáž_roštu</t>
  </si>
  <si>
    <t>0,017</t>
  </si>
  <si>
    <t>pražec_VPS</t>
  </si>
  <si>
    <t>7,8</t>
  </si>
  <si>
    <t>obrubníky</t>
  </si>
  <si>
    <t>Jiří Vendel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</si>
  <si>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</si>
  <si>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</si>
  <si>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</si>
  <si>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</si>
  <si>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</si>
  <si>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</si>
  <si>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</si>
  <si>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  Dodávky materiálu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</si>
  <si>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</si>
  <si>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</si>
  <si>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</si>
  <si>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</si>
  <si>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</si>
  <si>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</si>
  <si>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</si>
  <si>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</si>
  <si>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</si>
  <si>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</si>
  <si>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</si>
  <si>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</si>
  <si>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</si>
  <si>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</si>
  <si>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</si>
  <si>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</si>
  <si>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</si>
  <si>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</si>
  <si>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</si>
  <si>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</si>
  <si>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5905035120</t>
  </si>
  <si>
    <t>Výměna KL malou těžící mechanizací včetně lavičky pod ložnou plochou pražce lože zapuštěné</t>
  </si>
  <si>
    <t>m3</t>
  </si>
  <si>
    <t>Sborník UOŽI 01 2021</t>
  </si>
  <si>
    <t>4</t>
  </si>
  <si>
    <t>1875383852</t>
  </si>
  <si>
    <t>PP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</si>
  <si>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</si>
  <si>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VV</t>
  </si>
  <si>
    <t>(2,8*0,55*(16*0,6)-2,6*0,2*0,3*15)*2 "odstranění KL 35 cm pod pražec</t>
  </si>
  <si>
    <t>5905105030</t>
  </si>
  <si>
    <t>Doplnění KL kamenivem souvisle strojně v koleji</t>
  </si>
  <si>
    <t>-642424261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</si>
  <si>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</si>
  <si>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KL_přejezd+0,2*0,55*16,8*2+ASP_kolej*0,04*1,7*1000</t>
  </si>
  <si>
    <t>3</t>
  </si>
  <si>
    <t>5905105040</t>
  </si>
  <si>
    <t>Doplnění KL kamenivem souvisle strojně ve výhybce</t>
  </si>
  <si>
    <t>1192078070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</si>
  <si>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</si>
  <si>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ASP_výhybky*0,04*1,7</t>
  </si>
  <si>
    <t>5906130340</t>
  </si>
  <si>
    <t>Montáž kolejového roštu v ose koleje pražce betonové vystrojené tv. UIC60 rozdělení "u"</t>
  </si>
  <si>
    <t>km</t>
  </si>
  <si>
    <t>86296831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</si>
  <si>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</si>
  <si>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2*0,0006*14</t>
  </si>
  <si>
    <t>5906140150</t>
  </si>
  <si>
    <t>Demontáž kolejového roštu koleje v ose koleje pražce betonové tv. UIC60 rozdělení "u"</t>
  </si>
  <si>
    <t>972686304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</si>
  <si>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</si>
  <si>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5907015460</t>
  </si>
  <si>
    <t>Ojedinělá výměna kolejnic současně s výměnou pryžové podložky tv. UIC60 rozdělení "u"</t>
  </si>
  <si>
    <t>m</t>
  </si>
  <si>
    <t>64</t>
  </si>
  <si>
    <t>-1819789325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</si>
  <si>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</si>
  <si>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16,8*2+17,2*2-demontáž_roštu*1000*2</t>
  </si>
  <si>
    <t>5907050110</t>
  </si>
  <si>
    <t>Dělení kolejnic kyslíkem soustavy UIC60 nebo R65</t>
  </si>
  <si>
    <t>kus</t>
  </si>
  <si>
    <t>-1102281410</t>
  </si>
  <si>
    <t>Dělení kolejnic kyslíkem soustavy UIC60 nebo R65. Poznámka: 1. V cenách jsou započteny náklady na manipulaci, podložení, označení a provedení řezu kolejnice.</t>
  </si>
  <si>
    <t>8</t>
  </si>
  <si>
    <t>5909032020</t>
  </si>
  <si>
    <t>Přesná úprava GPK koleje směrové a výškové uspořádání pražce betonové</t>
  </si>
  <si>
    <t>-1143294720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</si>
  <si>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</si>
  <si>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175,975-175,900+176,170-176,073+176,400-176,204 "1. kolej</t>
  </si>
  <si>
    <t>175,975-175,900+176,085-176,018+176,125-176,119+176,400-176,159 "2. kolej</t>
  </si>
  <si>
    <t>176,170-176,159+176,085-176,073 "spojky</t>
  </si>
  <si>
    <t>Součet</t>
  </si>
  <si>
    <t>9</t>
  </si>
  <si>
    <t>5909042020</t>
  </si>
  <si>
    <t>Přesná úprava GPK výhybky směrové a výškové uspořádání pražce betonové</t>
  </si>
  <si>
    <t>-1362958065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</si>
  <si>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</si>
  <si>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2*64,75+4*53,61</t>
  </si>
  <si>
    <t>10</t>
  </si>
  <si>
    <t>5910020010</t>
  </si>
  <si>
    <t>Svařování kolejnic termitem plný předehřev standardní spára svar sériový tv. UIC60</t>
  </si>
  <si>
    <t>svar</t>
  </si>
  <si>
    <t>1821977645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</si>
  <si>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</si>
  <si>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</si>
  <si>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5910040030</t>
  </si>
  <si>
    <t>Umožnění volné dilatace kolejnice demontáž upevňovadel bez osazení kluzných podložek rozdělení pražců "u"</t>
  </si>
  <si>
    <t>-1279618850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</si>
  <si>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</si>
  <si>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50 "po KV č. 3</t>
  </si>
  <si>
    <t>12</t>
  </si>
  <si>
    <t>5910040130</t>
  </si>
  <si>
    <t>Umožnění volné dilatace kolejnice montáž upevňovadel bez odstranění kluzných podložek rozdělení pražců "u"</t>
  </si>
  <si>
    <t>-1266104977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</si>
  <si>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</si>
  <si>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13</t>
  </si>
  <si>
    <t>5911005110</t>
  </si>
  <si>
    <t>Válečková stolička jazyka nadzvedávací demontáž s upevněním na patu kolejnice</t>
  </si>
  <si>
    <t>1485979203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</si>
  <si>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</si>
  <si>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14</t>
  </si>
  <si>
    <t>5911005210</t>
  </si>
  <si>
    <t>Válečková stolička jazyka nadzvedávací montáž s upevněním na patu kolejnice</t>
  </si>
  <si>
    <t>-1349486311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</si>
  <si>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</si>
  <si>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5911523110</t>
  </si>
  <si>
    <t>Seřízení výměnové části výhybky jednoduché s dvěma čelisťovými závěry soustavy UIC60</t>
  </si>
  <si>
    <t>958727870</t>
  </si>
  <si>
    <t>Seřízení výměnové části výhybky jednoduché s dvěma čelisťovými závěry soustavy UIC60.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</si>
  <si>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16</t>
  </si>
  <si>
    <t>5913035230</t>
  </si>
  <si>
    <t>Demontáž celopryžové přejezdové konstrukce silně zatížené v koleji část vnější a vnitřní včetně závěrných zídek</t>
  </si>
  <si>
    <t>2045903154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</si>
  <si>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</si>
  <si>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2*8,4</t>
  </si>
  <si>
    <t>17</t>
  </si>
  <si>
    <t>5913040230</t>
  </si>
  <si>
    <t>Montáž celopryžové přejezdové konstrukce silně zatížené v koleji část vnější a vnitřní včetně závěrných zídek</t>
  </si>
  <si>
    <t>-1743026909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</si>
  <si>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</si>
  <si>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14*0,6*2</t>
  </si>
  <si>
    <t>18</t>
  </si>
  <si>
    <t>5913235020</t>
  </si>
  <si>
    <t>Dělení AB komunikace řezáním hloubky do 20 cm</t>
  </si>
  <si>
    <t>-1548364367</t>
  </si>
  <si>
    <t>Dělení AB komunikace řezáním hloubky do 20 cm. Poznámka: 1. V cenách jsou započteny náklady na provedení úkolu.</t>
  </si>
  <si>
    <t>19</t>
  </si>
  <si>
    <t>5913240020</t>
  </si>
  <si>
    <t>Odstranění AB komunikace odtěžením nebo frézováním hloubky do 20 cm</t>
  </si>
  <si>
    <t>m2</t>
  </si>
  <si>
    <t>1250002080</t>
  </si>
  <si>
    <t>Odstranění AB komunikace odtěžením nebo frézováním hloubky do 20 cm. Poznámka: 1. V cenách jsou započteny náklady na odtěžení nebo frézování a naložení výzisku na dopravní prostředek.</t>
  </si>
  <si>
    <t>3*7+1,5*7,2+1,0*7,7</t>
  </si>
  <si>
    <t>20</t>
  </si>
  <si>
    <t>5913245010</t>
  </si>
  <si>
    <t>Oprava komunikace vyplněním trhlin zálivkovou hmotou</t>
  </si>
  <si>
    <t>282717458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</si>
  <si>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</si>
  <si>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zálivka_spár</t>
  </si>
  <si>
    <t>2*7,0</t>
  </si>
  <si>
    <t>5913255040</t>
  </si>
  <si>
    <t>Zřízení konstrukce vozovky asfaltobetonové s podkladní, ložní a obrusnou vrstvou tloušťky do 20 cm</t>
  </si>
  <si>
    <t>-957598123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</si>
  <si>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</si>
  <si>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AB_demontáž-(7+2*7,2+7,7)*0,2 "vnější panely o 20 cm širší než původní</t>
  </si>
  <si>
    <t>"SMA 11S – tl. 40 mm + ACL 16S – tl. 70 mm + fr. 31,5/63 – 60 mm</t>
  </si>
  <si>
    <t>22</t>
  </si>
  <si>
    <t>5913280210</t>
  </si>
  <si>
    <t>Demontáž dílů komunikace obrubníku uložení v betonu</t>
  </si>
  <si>
    <t>731159371</t>
  </si>
  <si>
    <t>Demontáž dílů komunikace obrubníku uložení v betonu. Poznámka: 1. V cenách jsou započteny náklady na odstranění dlažby nebo obrubníku a naložení na dopravní prostředek.</t>
  </si>
  <si>
    <t>23</t>
  </si>
  <si>
    <t>5913285210</t>
  </si>
  <si>
    <t>Montáž dílů komunikace obrubníku uložení v betonu</t>
  </si>
  <si>
    <t>553840117</t>
  </si>
  <si>
    <t>Montáž dílů komunikace obrubníku uložení v betonu. Poznámka: 1. V cenách jsou započteny náklady na osazení dlažby nebo obrubníku. 2. V cenách nejsou obsaženy náklady na dodávku materiálu.</t>
  </si>
  <si>
    <t>24</t>
  </si>
  <si>
    <t>5915010030</t>
  </si>
  <si>
    <t>Těžení zeminy nebo horniny železničního spodku v hornině třídy těžitelnosti I skupiny 3</t>
  </si>
  <si>
    <t>-1343568067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</si>
  <si>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</si>
  <si>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0,3*0,4*8,75*4 "zemina pod závěrnými zídkami</t>
  </si>
  <si>
    <t>25</t>
  </si>
  <si>
    <t>5915020010</t>
  </si>
  <si>
    <t>Povrchová úprava plochy železničního spodku</t>
  </si>
  <si>
    <t>1575531081</t>
  </si>
  <si>
    <t>Povrchová úprava plochy železničního spodku. Poznámka: 1. V cenách jsou započteny náklady na urovnání a úpravu ploch nebo skládek výzisku kameniva a zeminy s jejich případnou rekultivací.</t>
  </si>
  <si>
    <t>9*4*2 "plocha pod přejezdovými konstrukcemi</t>
  </si>
  <si>
    <t>M</t>
  </si>
  <si>
    <t xml:space="preserve">  Dodávky materiálu</t>
  </si>
  <si>
    <t>26</t>
  </si>
  <si>
    <t>5955101000</t>
  </si>
  <si>
    <t>Kamenivo drcené štěrk frakce 31,5/63 třídy BI</t>
  </si>
  <si>
    <t>t</t>
  </si>
  <si>
    <t>-1870253379</t>
  </si>
  <si>
    <t>KL_přejezd*1,7 "kamenivo přejezd</t>
  </si>
  <si>
    <t>KL_kolej*1,7</t>
  </si>
  <si>
    <t>KL_výhybky*1,7</t>
  </si>
  <si>
    <t>27</t>
  </si>
  <si>
    <t>5955101010</t>
  </si>
  <si>
    <t>Kamenivo drcené štěrk frakce 31,5/63 třídy min. C</t>
  </si>
  <si>
    <t>382269024</t>
  </si>
  <si>
    <t>AB_demontáž*1,7*0,06 "kamenivo vozovka</t>
  </si>
  <si>
    <t>28</t>
  </si>
  <si>
    <t>5956155001</t>
  </si>
  <si>
    <t>Pražec betonový výhybkový nevystrojený</t>
  </si>
  <si>
    <t>-1346201443</t>
  </si>
  <si>
    <t>2,6*3</t>
  </si>
  <si>
    <t>29</t>
  </si>
  <si>
    <t>5958170000</t>
  </si>
  <si>
    <t>Boční izolátor FCI a FCII. tl.8 mm-základní typ 7551</t>
  </si>
  <si>
    <t>-1938956172</t>
  </si>
  <si>
    <t>30</t>
  </si>
  <si>
    <t>5958131045</t>
  </si>
  <si>
    <t>Součásti upevňovací s antikorozní úpravou spona pružná Fastclip FC 1501</t>
  </si>
  <si>
    <t>-96342308</t>
  </si>
  <si>
    <t>15*4</t>
  </si>
  <si>
    <t>31</t>
  </si>
  <si>
    <t>5958134065</t>
  </si>
  <si>
    <t>Součásti upevňovací spona pružná e 1881</t>
  </si>
  <si>
    <t>2009902982</t>
  </si>
  <si>
    <t>32</t>
  </si>
  <si>
    <t>5958134050</t>
  </si>
  <si>
    <t>Součásti upevňovací adaptér Pandrol 6562</t>
  </si>
  <si>
    <t>1381125602</t>
  </si>
  <si>
    <t>33</t>
  </si>
  <si>
    <t>5963101003</t>
  </si>
  <si>
    <t>Přejezd celopryžový pro zatížené komunikace se závěrnou zídkou tv. T</t>
  </si>
  <si>
    <t>-799173967</t>
  </si>
  <si>
    <t>2*8,4 "pryžové díly, ocelové díly, závěrné zídky, montážní pasta, asfaltová páska,  základové betony, vyrovnávací malta</t>
  </si>
  <si>
    <t>34</t>
  </si>
  <si>
    <t>5963146000</t>
  </si>
  <si>
    <t>Asfaltový beton ACO 11S 50/70 střednězrnný-obrusná vrstva</t>
  </si>
  <si>
    <t>10874934</t>
  </si>
  <si>
    <t>AB_montáž*2,4*0,04 "tl. 40 mm</t>
  </si>
  <si>
    <t>35</t>
  </si>
  <si>
    <t>5963146020</t>
  </si>
  <si>
    <t>Asfaltový beton ACP 16S 50/70 středněznný-podkladní vrstva</t>
  </si>
  <si>
    <t>-423236024</t>
  </si>
  <si>
    <t>AB_montáž*2,4*0,07 "tl. 70 mm</t>
  </si>
  <si>
    <t>36</t>
  </si>
  <si>
    <t>5963152000</t>
  </si>
  <si>
    <t>Asfaltová zálivka pro trhliny a spáry</t>
  </si>
  <si>
    <t>kg</t>
  </si>
  <si>
    <t>237047932</t>
  </si>
  <si>
    <t>7,0 *0,05*0,005*1250 "napojení komunikace</t>
  </si>
  <si>
    <t>37</t>
  </si>
  <si>
    <t>5963155005</t>
  </si>
  <si>
    <t>Asfaltová páska těsnící</t>
  </si>
  <si>
    <t>-387714539</t>
  </si>
  <si>
    <t>7+2*7,2+2*7,7 "vnější čela závěrných zídek + čela žlabu</t>
  </si>
  <si>
    <t>38</t>
  </si>
  <si>
    <t>5964159000</t>
  </si>
  <si>
    <t>Obrubník krajový</t>
  </si>
  <si>
    <t>993287134</t>
  </si>
  <si>
    <t>39</t>
  </si>
  <si>
    <t>5964161000</t>
  </si>
  <si>
    <t>Beton lehce zhutnitelný C 12/15;X0 F5 2 080 2 517</t>
  </si>
  <si>
    <t>813307355</t>
  </si>
  <si>
    <t>obrubníky_mont*(0,35*0,1+0,1*0,15)</t>
  </si>
  <si>
    <t>0,4*0,1*8,75*4 "pod ZZ</t>
  </si>
  <si>
    <t>OST</t>
  </si>
  <si>
    <t>Ostatní</t>
  </si>
  <si>
    <t>40</t>
  </si>
  <si>
    <t>7497351560</t>
  </si>
  <si>
    <t>Montáž přímého ukolejnění na elektrizovaných tratích nebo v kolejových obvodech</t>
  </si>
  <si>
    <t>512</t>
  </si>
  <si>
    <t>-669471197</t>
  </si>
  <si>
    <t>41</t>
  </si>
  <si>
    <t>7497371630</t>
  </si>
  <si>
    <t>Demontáže zařízení trakčního vedení svodu propojení nebo ukolejnění na elektrizovaných tratích nebo v kolejových obvodech</t>
  </si>
  <si>
    <t>2067583598</t>
  </si>
  <si>
    <t>Demontáže zařízení trakčního vedení svodu propojení nebo ukolejnění na elektrizovaných tratích nebo v kolejových obvodech - demontáž stávajícího zařízení se všemi pomocnými doplňujícími úpravami</t>
  </si>
  <si>
    <t>42</t>
  </si>
  <si>
    <t>7592005120</t>
  </si>
  <si>
    <t>Montáž informačního bodu MIB 6</t>
  </si>
  <si>
    <t>-1560339777</t>
  </si>
  <si>
    <t>Montáž informačního bodu MIB 6 - uložení a připevnění na určené místo, seřízení, přezkoušení</t>
  </si>
  <si>
    <t>43</t>
  </si>
  <si>
    <t>7592005162</t>
  </si>
  <si>
    <t>Montáž balízy do kolejiště pomocí systému Vortok</t>
  </si>
  <si>
    <t>784733355</t>
  </si>
  <si>
    <t>44</t>
  </si>
  <si>
    <t>7592007120</t>
  </si>
  <si>
    <t>Demontáž informačního bodu MIB 6</t>
  </si>
  <si>
    <t>-502282847</t>
  </si>
  <si>
    <t>45</t>
  </si>
  <si>
    <t>7592007162</t>
  </si>
  <si>
    <t>Demontáž balízy upevněné pomocí systému Vortok</t>
  </si>
  <si>
    <t>-289017962</t>
  </si>
  <si>
    <t>46</t>
  </si>
  <si>
    <t>7598095080</t>
  </si>
  <si>
    <t>Přezkoušení a regulace kolejových obvodů izolovaných</t>
  </si>
  <si>
    <t>-58171919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</si>
  <si>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</si>
  <si>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47</t>
  </si>
  <si>
    <t>9902300100</t>
  </si>
  <si>
    <t>Doprava jednosměrná (např. nakupovaného materiálu) mechanizací o nosnosti přes 3,5 t sypanin (kameniva, písku, suti, dlažebních kostek, atd.) do 10 km</t>
  </si>
  <si>
    <t>1760781876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</si>
  <si>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</si>
  <si>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AB_demontáž*2,4*0,1+ACP+ACO "odvoz odpadu+doprava nové směsi</t>
  </si>
  <si>
    <t>48</t>
  </si>
  <si>
    <t>9902300300</t>
  </si>
  <si>
    <t>Doprava jednosměrná (např. nakupovaného materiálu) mechanizací o nosnosti přes 3,5 t sypanin (kameniva, písku, suti, dlažebních kostek, atd.) do 30 km</t>
  </si>
  <si>
    <t>-147878862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</si>
  <si>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</si>
  <si>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49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</si>
  <si>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</si>
  <si>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</si>
  <si>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-1555917428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</si>
  <si>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</si>
  <si>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pražec_VPS*0,16+obrubníky*0,08+pražce_B91P*0,3</t>
  </si>
  <si>
    <t>50</t>
  </si>
  <si>
    <t>9902409100R</t>
  </si>
  <si>
    <t>Doprava jednosměrná (např. nakupovaného materiálu) mechanizací o nosnosti přes 3,5 t objemnějšího kusového materiálu (prefabrikátů, stožárů, výhybek, rozvaděčů, vybouraných hmot atd.</t>
  </si>
  <si>
    <t>550240442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</si>
  <si>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</si>
  <si>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(14+6)*0,27 "panely vnitřní</t>
  </si>
  <si>
    <t>(28+12)*0,11 "panely vnější</t>
  </si>
  <si>
    <t>(28+12)*2*0,03 "nosiče</t>
  </si>
  <si>
    <t>0,4*0,3*2,2*(8,75*4+7,5*2) "prahy</t>
  </si>
  <si>
    <t>0,3*0,2*2,2*(8,4*4+7,2*2) "závěrné zídky</t>
  </si>
  <si>
    <t>2+1 "ostatní materiál přejezdové konstrukce</t>
  </si>
  <si>
    <t>"CENA DOPRAVY OBOU PŘEJEZDOVÝCH KONSTRUKCÍ Z VÝROBNÍHO ZÁVODU V TITTMONINGU</t>
  </si>
  <si>
    <t>51</t>
  </si>
  <si>
    <t>9903200100</t>
  </si>
  <si>
    <t>Přeprava mechanizace na místo prováděných prací o hmotnosti přes 12 t přes 50 do 100 km</t>
  </si>
  <si>
    <t>-310147898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</si>
  <si>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</si>
  <si>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 "ASP+PUŠL+bagr</t>
  </si>
  <si>
    <t>52</t>
  </si>
  <si>
    <t>9909000500</t>
  </si>
  <si>
    <t>Poplatek uložení odpadu betonových prefabrikátů</t>
  </si>
  <si>
    <t>-85793781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</si>
  <si>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</si>
  <si>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obrubníky_demont*0,08</t>
  </si>
  <si>
    <t>pražec_VPS*0,16</t>
  </si>
  <si>
    <t>pražce_B91P*0,304</t>
  </si>
  <si>
    <t>53</t>
  </si>
  <si>
    <t>9909000600</t>
  </si>
  <si>
    <t>Poplatek za recyklaci odpadu (asfaltové směsi, kusový beton)</t>
  </si>
  <si>
    <t>-1597906166</t>
  </si>
  <si>
    <t>Poplatek za recyklaci odpadu (asfaltové směsi, kusový beton)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</si>
  <si>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AB_demontáž*2,4*0,1 "asfalt</t>
  </si>
  <si>
    <t>vozovka</t>
  </si>
  <si>
    <t>85,05</t>
  </si>
  <si>
    <t>32,2</t>
  </si>
  <si>
    <t>KL_přejezd_demont</t>
  </si>
  <si>
    <t>20,556</t>
  </si>
  <si>
    <t>21,996</t>
  </si>
  <si>
    <t>0,941</t>
  </si>
  <si>
    <t>zemina</t>
  </si>
  <si>
    <t>25,368</t>
  </si>
  <si>
    <t>beton</t>
  </si>
  <si>
    <t>0,9</t>
  </si>
  <si>
    <t xml:space="preserve">SO02 - Oprava přejezdu P7280 v km 41,457 ČEPRO </t>
  </si>
  <si>
    <t>1,646</t>
  </si>
  <si>
    <t>9,8</t>
  </si>
  <si>
    <t>0,016</t>
  </si>
  <si>
    <t>TO Holešov</t>
  </si>
  <si>
    <t>GPK</t>
  </si>
  <si>
    <t>1,28</t>
  </si>
  <si>
    <t>KL_celk</t>
  </si>
  <si>
    <t>148,682</t>
  </si>
  <si>
    <t>drť_celk</t>
  </si>
  <si>
    <t>36,72</t>
  </si>
  <si>
    <t>kam_trativod</t>
  </si>
  <si>
    <t>0,486</t>
  </si>
  <si>
    <t>OST - Ostatní</t>
  </si>
  <si>
    <t>995810573</t>
  </si>
  <si>
    <t>(3*0,5*(24*0,675)-2,6*0,2*0,3*24) "odstranění KL 30 cm pod pražec</t>
  </si>
  <si>
    <t>Doplnění KL kamenivem souvisle v koleji</t>
  </si>
  <si>
    <t>1668959474</t>
  </si>
  <si>
    <t>Doplnění KL kamenivem souvisle v koleji z výsypných vozů nebo mechanizací. Poznámka: V cenách nejsou obsaženy náklady na dodávku kameniva a úpravu KL.</t>
  </si>
  <si>
    <t>KL_přejezd_demont+0,2*0,5*7,2*2</t>
  </si>
  <si>
    <t>5906130400</t>
  </si>
  <si>
    <t>Montáž kolejového roštu v ose koleje pražce betonové vystrojené tv. S49 rozdělení "u"</t>
  </si>
  <si>
    <t>628123634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</si>
  <si>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</si>
  <si>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0,0006*26</t>
  </si>
  <si>
    <t>5906140070</t>
  </si>
  <si>
    <t>Demontáž kolejového roštu koleje v ose koleje pražce dřevěné tv. S49 rozdělení "c"</t>
  </si>
  <si>
    <t>-1373400960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</si>
  <si>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</si>
  <si>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0,000675*24</t>
  </si>
  <si>
    <t>5907015485</t>
  </si>
  <si>
    <t>Ojedinělá výměna kolejnic současně s výměnou pryžové podložky tv. S49 rozdělení "c"</t>
  </si>
  <si>
    <t>-537538735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</si>
  <si>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</si>
  <si>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2*25-demontáž_roštu*2*1000</t>
  </si>
  <si>
    <t>5907050120</t>
  </si>
  <si>
    <t>Dělení kolejnic kyslíkem soustavy S49 nebo T</t>
  </si>
  <si>
    <t>115058503</t>
  </si>
  <si>
    <t>Dělení kolejnic kyslíkem soustavy S49 nebo T. Poznámka: 1. V cenách jsou započteny náklady na manipulaci, podložení, označení a provedení řezu kolejnice.</t>
  </si>
  <si>
    <t>1688283574</t>
  </si>
  <si>
    <t>41,810-40,530</t>
  </si>
  <si>
    <t>5910020030</t>
  </si>
  <si>
    <t>Svařování kolejnic termitem plný předehřev standardní spára svar sériový tv. S49</t>
  </si>
  <si>
    <t>1248634324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</si>
  <si>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</si>
  <si>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5910040010</t>
  </si>
  <si>
    <t>Umožnění volné dilatace kolejnice demontáž upevňovadel bez osazení kluzných podložek rozdělení pražců "c"</t>
  </si>
  <si>
    <t>-1356494231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</si>
  <si>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</si>
  <si>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</si>
  <si>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</si>
  <si>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1593325524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</si>
  <si>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</si>
  <si>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5913035020</t>
  </si>
  <si>
    <t>Demontáž celopryžové přejezdové konstrukce málo zatížené v koleji část vnitřní</t>
  </si>
  <si>
    <t>2138288628</t>
  </si>
  <si>
    <t>Demontáž celopryžové přejezdové konstrukce málo zatížené v koleji část vnitřní. Poznámka: 1. V cenách jsou započteny náklady na demontáž konstrukce, naložení na dopravní prostředek.</t>
  </si>
  <si>
    <t>4 "P7279</t>
  </si>
  <si>
    <t>5913040020</t>
  </si>
  <si>
    <t>Montáž celopryžové přejezdové konstrukce málo zatížené v koleji část vnitřní</t>
  </si>
  <si>
    <t>1121868615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</si>
  <si>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</si>
  <si>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-1136343622</t>
  </si>
  <si>
    <t>7,2</t>
  </si>
  <si>
    <t>5913055010</t>
  </si>
  <si>
    <t>Výměna dílů betonové přejezdové konstrukce vnějšího panelu</t>
  </si>
  <si>
    <t>216605792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</si>
  <si>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</si>
  <si>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5913060010</t>
  </si>
  <si>
    <t>Demontáž dílů betonové přejezdové konstrukce vnějšího panelu</t>
  </si>
  <si>
    <t>-1284352993</t>
  </si>
  <si>
    <t>Demontáž dílů betonové přejezdové konstrukce vnějšího panelu. Poznámka: 1. V cenách jsou započteny náklady na demontáž konstrukce a naložení na dopravní prostředek.</t>
  </si>
  <si>
    <t>5913190040</t>
  </si>
  <si>
    <t>Demontáž dřevěných dílů přejezdu náběhový klín</t>
  </si>
  <si>
    <t>-1003534098</t>
  </si>
  <si>
    <t>Demontáž dřevěných dílů přejezdu náběhový klín. Poznámka: 1. V cenách jsou započteny náklady na demontáž a naložení na dopravní prostředek.</t>
  </si>
  <si>
    <t>5913215020</t>
  </si>
  <si>
    <t>Demontáž kolejnicových dílů přejezdu ochranná kolejnice</t>
  </si>
  <si>
    <t>1112247919</t>
  </si>
  <si>
    <t>Demontáž kolejnicových dílů přejezdu ochranná kolejnice. Poznámka: 1. V cenách jsou započteny náklady na demontáž a naložení na dopravní prostředek.</t>
  </si>
  <si>
    <t>-398014964</t>
  </si>
  <si>
    <t>2*7</t>
  </si>
  <si>
    <t>-143923965</t>
  </si>
  <si>
    <t>7*1,7*2+7*1,2</t>
  </si>
  <si>
    <t>Oprava komunikace trhlin zálivkovou hmotou</t>
  </si>
  <si>
    <t>-826445090</t>
  </si>
  <si>
    <t>Oprava komunikace trhlin zálivkovou hmotou. Poznámka: V cenách jsou započteny náklady na dodávku materiálu a na manipulaci.</t>
  </si>
  <si>
    <t>-1949255891</t>
  </si>
  <si>
    <t>0,7*7*2 "SMA 11S – tl. 40 mm + ACL 16S – tl. 70 mm + fr. 31,5/63 – 60 mm</t>
  </si>
  <si>
    <t>5914055010</t>
  </si>
  <si>
    <t>Zřízení krytých odvodňovacích zařízení potrubí trativodu</t>
  </si>
  <si>
    <t>-941122523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</si>
  <si>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</si>
  <si>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5914055050</t>
  </si>
  <si>
    <t>Zřízení krytých odvodňovacích zařízení vsakovací šachty</t>
  </si>
  <si>
    <t>1612570127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</si>
  <si>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</si>
  <si>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5914075130</t>
  </si>
  <si>
    <t>Zřízení konstrukční vrstvy pražcového podloží včetně geotextilie tl. 0,50 m</t>
  </si>
  <si>
    <t>-1056479071</t>
  </si>
  <si>
    <t>Zřízení konstrukční vrstvy pražcového podloží včetně geotextilie tl. 0,50 m. Poznámka: 1. V cenách jsou započteny náklady na naložení výzisku na dopravní prostředek. 2. V cenách nejsou obsaženy náklady na dodávku materiálu a odtěžení zeminy.</t>
  </si>
  <si>
    <t>7,2*3,2</t>
  </si>
  <si>
    <t>9*3,2</t>
  </si>
  <si>
    <t>1567894588</t>
  </si>
  <si>
    <t>3,2*0,4*9+3,2*0,5*7,2+0,3*0,4*7,2*2+0,3*0,2*10 "mimo přejezd+přejezd+závěrné zídky+trativod</t>
  </si>
  <si>
    <t>1101006407</t>
  </si>
  <si>
    <t>3,2*16,2 "plocha pod konstrukční vrstvou</t>
  </si>
  <si>
    <t>100 "rozprostření výzisku</t>
  </si>
  <si>
    <t>5955101005</t>
  </si>
  <si>
    <t>Kamenivo drcené štěrk frakce 31,5/63 třídy min. BII</t>
  </si>
  <si>
    <t>1699474315</t>
  </si>
  <si>
    <t>0,5*7*0,06*2*1,7 "kamenivo vozovka</t>
  </si>
  <si>
    <t>GPK*0,02*3,4*1000*1,7-KL_přejezd*1,7 "kamenivo GPK</t>
  </si>
  <si>
    <t>5955101012</t>
  </si>
  <si>
    <t>Kamenivo drcené štěrk frakce 16/32</t>
  </si>
  <si>
    <t>52517520</t>
  </si>
  <si>
    <t>(0,3*0,2*10-3,14*0,1*0,1*10)*1,7</t>
  </si>
  <si>
    <t>5955101020</t>
  </si>
  <si>
    <t>Kamenivo drcené štěrkodrť frakce 0/32</t>
  </si>
  <si>
    <t>1161789107</t>
  </si>
  <si>
    <t>0,5*3,0*7,2*1,7 "konstrukční vrstva v přejezdu</t>
  </si>
  <si>
    <t>0,4*3,0*9*1,7 "konstrukční vrstva mimo přejezd</t>
  </si>
  <si>
    <t>5958125010</t>
  </si>
  <si>
    <t>Komplety s antikorozní úpravou ŽS 4 (svěrka ŽS4, šroub RS 1, matice M24, podložka Fe6)</t>
  </si>
  <si>
    <t>-1500976118</t>
  </si>
  <si>
    <t>Železniční svršek-upevňovadla Komplety s antikorozní úpravou ŽS 4 (svěrka ŽS4, šroub RS 1, matice M24, podložka Fe6)</t>
  </si>
  <si>
    <t>4*13</t>
  </si>
  <si>
    <t>1259036669</t>
  </si>
  <si>
    <t>7,2 "pryžové díly, ocelové díly, závěrné zídky, montážní pasta, asfaltová páska,  základové betony, vyrovnávací maltaš</t>
  </si>
  <si>
    <t>406910958</t>
  </si>
  <si>
    <t>-760387893</t>
  </si>
  <si>
    <t>-1439475690</t>
  </si>
  <si>
    <t>Železniční přejezdové konstrukce Asfaltová zálivka pro trhliny a spáry</t>
  </si>
  <si>
    <t>2*7,0 *0,05*0,005*1250 "napojení komunikace</t>
  </si>
  <si>
    <t>1697324890</t>
  </si>
  <si>
    <t>2*7,2 "vnější čela závěrných zídek</t>
  </si>
  <si>
    <t>5964103030</t>
  </si>
  <si>
    <t>Drenážní plastové díly trubka s částečnou perforací DN 160 mm</t>
  </si>
  <si>
    <t>-853563234</t>
  </si>
  <si>
    <t>5964103130</t>
  </si>
  <si>
    <t>Drenážní plastové díly prodlužovací nástavec šachty D 400, délka 3 m</t>
  </si>
  <si>
    <t>367381799</t>
  </si>
  <si>
    <t>5964104150</t>
  </si>
  <si>
    <t>Kanalizační díly plastové Krycí víko šachty plastové pochůzné</t>
  </si>
  <si>
    <t>-402076964</t>
  </si>
  <si>
    <t>5964133005</t>
  </si>
  <si>
    <t>Geotextilie separační</t>
  </si>
  <si>
    <t>1556035637</t>
  </si>
  <si>
    <t>16*3*1,1 "zemní pláň pod přejezdem</t>
  </si>
  <si>
    <t>10*1,0 "trativod</t>
  </si>
  <si>
    <t>-1826401618</t>
  </si>
  <si>
    <t>0,4*0,15*7,5*2 "beton pod závěrné zídky</t>
  </si>
  <si>
    <t>7592005076</t>
  </si>
  <si>
    <t>Montáž počítacího bodu počítače náprav ALCATEL SK30</t>
  </si>
  <si>
    <t>-612503351</t>
  </si>
  <si>
    <t>Montáž počítacího bodu počítače náprav ALCATEL SK30 - uložení a připevnění na určené místo, seřízení polohy, přezkoušení</t>
  </si>
  <si>
    <t>7592007076</t>
  </si>
  <si>
    <t>Demontáž počítacího bodu počítače náprav ALCATEL SK30</t>
  </si>
  <si>
    <t>1552076007</t>
  </si>
  <si>
    <t>9902300200</t>
  </si>
  <si>
    <t>Doprava jednosměrná (např. nakupovaného materiálu) mechanizací o nosnosti přes 3,5 t sypanin (kameniva, písku, suti, dlažebních kostek, atd.) do 20 km</t>
  </si>
  <si>
    <t>194767827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</si>
  <si>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</si>
  <si>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beton*2,2</t>
  </si>
  <si>
    <t>1827463701</t>
  </si>
  <si>
    <t>zemina*1,5</t>
  </si>
  <si>
    <t>474297801</t>
  </si>
  <si>
    <t>ACO+ACP</t>
  </si>
  <si>
    <t>9902300600</t>
  </si>
  <si>
    <t>Doprava jednosměrná (např. nakupovaného materiálu) mechanizací o nosnosti přes 3,5 t sypanin (kameniva, písku, suti, dlažebních kostek, atd.) do 80 km</t>
  </si>
  <si>
    <t>-1738964404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</si>
  <si>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</si>
  <si>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KL_celk+drť_celk+kam_trativod</t>
  </si>
  <si>
    <t>Přepava mechanizace na místo prováděných prací o hmotnosti přes 12 t přes 50 do 100 km</t>
  </si>
  <si>
    <t>493667608</t>
  </si>
  <si>
    <t>Přepava mechanizace na místo prováděných prací o hmotnosti přes 12 t přes 50 do 100 km. Poznámka: Ceny jsou určeny pro dopravu mechanizmů na místo prováděných prací po silnici i po kolejích.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</si>
  <si>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</si>
  <si>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</si>
  <si>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64907210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</si>
  <si>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</si>
  <si>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1669934491</t>
  </si>
  <si>
    <t>AB_demontáž*2,4*0,15 "odpad vozovka</t>
  </si>
  <si>
    <t>VRN - VRN</t>
  </si>
  <si>
    <t>TO Hulín, TO Holešov</t>
  </si>
  <si>
    <t>VRN - Vedlejší rozpočtové náklady</t>
  </si>
  <si>
    <t>Vedlejší rozpočtové náklady</t>
  </si>
  <si>
    <t>022121001R</t>
  </si>
  <si>
    <t>Geodetické práce Diagnostika technické infrastruktury Vytýčení trasy inženýrských sítí</t>
  </si>
  <si>
    <t>soubor</t>
  </si>
  <si>
    <t>1096240284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</si>
  <si>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</si>
  <si>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033111001R</t>
  </si>
  <si>
    <t>Provozní vlivy Výluka silničního provozu se zajištěním objížďky</t>
  </si>
  <si>
    <t>1469962755</t>
  </si>
  <si>
    <t>033121011</t>
  </si>
  <si>
    <t>Provozní vlivy Rušení prací železničním provozem širá trať nebo dopravny s kolejovým rozvětvením s počtem vlaků za směnu 8,5 hod. přes 25 do 50</t>
  </si>
  <si>
    <t>%</t>
  </si>
  <si>
    <t>1207210129</t>
  </si>
  <si>
    <t>033131001</t>
  </si>
  <si>
    <t>Provozní vlivy Organizační zajištění prací při zřizování a udržování BK kolejí a výhybek</t>
  </si>
  <si>
    <t>623507990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</si>
  <si>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</si>
  <si>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25*2+200 " ČEPRO</t>
  </si>
  <si>
    <t>2*16,8+2*17,2+50 "Říkovice</t>
  </si>
  <si>
    <t>034111001</t>
  </si>
  <si>
    <t>Další náklady na pracovníky Zákonné příplatky ke mzdě za práci o sobotách, nedělích a státem uznaných svátcích</t>
  </si>
  <si>
    <t>Kč/hod</t>
  </si>
  <si>
    <t>-1528878790</t>
  </si>
  <si>
    <t>8*8*2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</si>
</sst>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M87" sqref="AM87:AN87"/>
    </sheetView>
  </sheetViews>
  <sheetFormatPr defaultRowHeight="10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 x14ac:dyDescent="0.2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7" t="s">
        <v>6</v>
      </c>
      <c r="BT2" s="17" t="s">
        <v>7</v>
      </c>
    </row>
    <row r="3" spans="1:74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2"/>
      <c r="AQ5" s="22"/>
      <c r="AR5" s="20"/>
      <c r="BE5" s="280" t="s">
        <v>15</v>
      </c>
      <c r="BS5" s="17" t="s">
        <v>6</v>
      </c>
    </row>
    <row r="6" spans="1:74" s="1" customFormat="1" ht="37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2"/>
      <c r="AQ6" s="22"/>
      <c r="AR6" s="20"/>
      <c r="BE6" s="281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1"/>
      <c r="BS8" s="17" t="s">
        <v>6</v>
      </c>
    </row>
    <row r="9" spans="1:74" s="1" customFormat="1" ht="14.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1"/>
      <c r="BS11" s="17" t="s">
        <v>6</v>
      </c>
    </row>
    <row r="12" spans="1:74" s="1" customFormat="1" ht="7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 x14ac:dyDescent="0.2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1"/>
      <c r="BS13" s="17" t="s">
        <v>6</v>
      </c>
    </row>
    <row r="14" spans="1:74" ht="12.5" x14ac:dyDescent="0.2">
      <c r="B14" s="21"/>
      <c r="C14" s="22"/>
      <c r="D14" s="22"/>
      <c r="E14" s="286" t="s">
        <v>31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1"/>
      <c r="BS14" s="17" t="s">
        <v>6</v>
      </c>
    </row>
    <row r="15" spans="1:74" s="1" customFormat="1" ht="7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 x14ac:dyDescent="0.2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34</v>
      </c>
    </row>
    <row r="18" spans="1:71" s="1" customFormat="1" ht="7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 x14ac:dyDescent="0.2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34</v>
      </c>
    </row>
    <row r="21" spans="1:71" s="1" customFormat="1" ht="7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 x14ac:dyDescent="0.2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 x14ac:dyDescent="0.2">
      <c r="B23" s="21"/>
      <c r="C23" s="22"/>
      <c r="D23" s="22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2"/>
      <c r="AP23" s="22"/>
      <c r="AQ23" s="22"/>
      <c r="AR23" s="20"/>
      <c r="BE23" s="281"/>
    </row>
    <row r="24" spans="1:71" s="1" customFormat="1" ht="7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7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2" customFormat="1" ht="25.9" customHeight="1" x14ac:dyDescent="0.2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9">
        <f>ROUND(AG94,2)</f>
        <v>0</v>
      </c>
      <c r="AL26" s="290"/>
      <c r="AM26" s="290"/>
      <c r="AN26" s="290"/>
      <c r="AO26" s="290"/>
      <c r="AP26" s="36"/>
      <c r="AQ26" s="36"/>
      <c r="AR26" s="39"/>
      <c r="BE26" s="281"/>
    </row>
    <row r="27" spans="1:71" s="2" customFormat="1" ht="7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 ht="12.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1" t="s">
        <v>38</v>
      </c>
      <c r="M28" s="291"/>
      <c r="N28" s="291"/>
      <c r="O28" s="291"/>
      <c r="P28" s="291"/>
      <c r="Q28" s="36"/>
      <c r="R28" s="36"/>
      <c r="S28" s="36"/>
      <c r="T28" s="36"/>
      <c r="U28" s="36"/>
      <c r="V28" s="36"/>
      <c r="W28" s="291" t="s">
        <v>39</v>
      </c>
      <c r="X28" s="291"/>
      <c r="Y28" s="291"/>
      <c r="Z28" s="291"/>
      <c r="AA28" s="291"/>
      <c r="AB28" s="291"/>
      <c r="AC28" s="291"/>
      <c r="AD28" s="291"/>
      <c r="AE28" s="291"/>
      <c r="AF28" s="36"/>
      <c r="AG28" s="36"/>
      <c r="AH28" s="36"/>
      <c r="AI28" s="36"/>
      <c r="AJ28" s="36"/>
      <c r="AK28" s="291" t="s">
        <v>40</v>
      </c>
      <c r="AL28" s="291"/>
      <c r="AM28" s="291"/>
      <c r="AN28" s="291"/>
      <c r="AO28" s="291"/>
      <c r="AP28" s="36"/>
      <c r="AQ28" s="36"/>
      <c r="AR28" s="39"/>
      <c r="BE28" s="281"/>
    </row>
    <row r="29" spans="1:71" s="3" customFormat="1" ht="14.5" customHeight="1" x14ac:dyDescent="0.2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75">
        <v>0.21</v>
      </c>
      <c r="M29" s="274"/>
      <c r="N29" s="274"/>
      <c r="O29" s="274"/>
      <c r="P29" s="274"/>
      <c r="Q29" s="41"/>
      <c r="R29" s="41"/>
      <c r="S29" s="41"/>
      <c r="T29" s="41"/>
      <c r="U29" s="41"/>
      <c r="V29" s="41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1"/>
      <c r="AG29" s="41"/>
      <c r="AH29" s="41"/>
      <c r="AI29" s="41"/>
      <c r="AJ29" s="41"/>
      <c r="AK29" s="273">
        <f>ROUND(AV94, 2)</f>
        <v>0</v>
      </c>
      <c r="AL29" s="274"/>
      <c r="AM29" s="274"/>
      <c r="AN29" s="274"/>
      <c r="AO29" s="274"/>
      <c r="AP29" s="41"/>
      <c r="AQ29" s="41"/>
      <c r="AR29" s="42"/>
      <c r="BE29" s="282"/>
    </row>
    <row r="30" spans="1:71" s="3" customFormat="1" ht="14.5" customHeight="1" x14ac:dyDescent="0.2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75">
        <v>0.15</v>
      </c>
      <c r="M30" s="274"/>
      <c r="N30" s="274"/>
      <c r="O30" s="274"/>
      <c r="P30" s="274"/>
      <c r="Q30" s="41"/>
      <c r="R30" s="41"/>
      <c r="S30" s="41"/>
      <c r="T30" s="41"/>
      <c r="U30" s="41"/>
      <c r="V30" s="41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1"/>
      <c r="AG30" s="41"/>
      <c r="AH30" s="41"/>
      <c r="AI30" s="41"/>
      <c r="AJ30" s="41"/>
      <c r="AK30" s="273">
        <f>ROUND(AW94, 2)</f>
        <v>0</v>
      </c>
      <c r="AL30" s="274"/>
      <c r="AM30" s="274"/>
      <c r="AN30" s="274"/>
      <c r="AO30" s="274"/>
      <c r="AP30" s="41"/>
      <c r="AQ30" s="41"/>
      <c r="AR30" s="42"/>
      <c r="BE30" s="282"/>
    </row>
    <row r="31" spans="1:71" s="3" customFormat="1" ht="14.5" hidden="1" customHeight="1" x14ac:dyDescent="0.2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75">
        <v>0.21</v>
      </c>
      <c r="M31" s="274"/>
      <c r="N31" s="274"/>
      <c r="O31" s="274"/>
      <c r="P31" s="274"/>
      <c r="Q31" s="41"/>
      <c r="R31" s="41"/>
      <c r="S31" s="41"/>
      <c r="T31" s="41"/>
      <c r="U31" s="41"/>
      <c r="V31" s="41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1"/>
      <c r="AG31" s="41"/>
      <c r="AH31" s="41"/>
      <c r="AI31" s="41"/>
      <c r="AJ31" s="41"/>
      <c r="AK31" s="273">
        <v>0</v>
      </c>
      <c r="AL31" s="274"/>
      <c r="AM31" s="274"/>
      <c r="AN31" s="274"/>
      <c r="AO31" s="274"/>
      <c r="AP31" s="41"/>
      <c r="AQ31" s="41"/>
      <c r="AR31" s="42"/>
      <c r="BE31" s="282"/>
    </row>
    <row r="32" spans="1:71" s="3" customFormat="1" ht="14.5" hidden="1" customHeight="1" x14ac:dyDescent="0.2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75">
        <v>0.15</v>
      </c>
      <c r="M32" s="274"/>
      <c r="N32" s="274"/>
      <c r="O32" s="274"/>
      <c r="P32" s="274"/>
      <c r="Q32" s="41"/>
      <c r="R32" s="41"/>
      <c r="S32" s="41"/>
      <c r="T32" s="41"/>
      <c r="U32" s="41"/>
      <c r="V32" s="41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1"/>
      <c r="AG32" s="41"/>
      <c r="AH32" s="41"/>
      <c r="AI32" s="41"/>
      <c r="AJ32" s="41"/>
      <c r="AK32" s="273">
        <v>0</v>
      </c>
      <c r="AL32" s="274"/>
      <c r="AM32" s="274"/>
      <c r="AN32" s="274"/>
      <c r="AO32" s="274"/>
      <c r="AP32" s="41"/>
      <c r="AQ32" s="41"/>
      <c r="AR32" s="42"/>
      <c r="BE32" s="282"/>
    </row>
    <row r="33" spans="1:57" s="3" customFormat="1" ht="14.5" hidden="1" customHeight="1" x14ac:dyDescent="0.2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75">
        <v>0</v>
      </c>
      <c r="M33" s="274"/>
      <c r="N33" s="274"/>
      <c r="O33" s="274"/>
      <c r="P33" s="274"/>
      <c r="Q33" s="41"/>
      <c r="R33" s="41"/>
      <c r="S33" s="41"/>
      <c r="T33" s="41"/>
      <c r="U33" s="41"/>
      <c r="V33" s="41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1"/>
      <c r="AG33" s="41"/>
      <c r="AH33" s="41"/>
      <c r="AI33" s="41"/>
      <c r="AJ33" s="41"/>
      <c r="AK33" s="273">
        <v>0</v>
      </c>
      <c r="AL33" s="274"/>
      <c r="AM33" s="274"/>
      <c r="AN33" s="274"/>
      <c r="AO33" s="274"/>
      <c r="AP33" s="41"/>
      <c r="AQ33" s="41"/>
      <c r="AR33" s="42"/>
      <c r="BE33" s="282"/>
    </row>
    <row r="34" spans="1:57" s="2" customFormat="1" ht="7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 x14ac:dyDescent="0.2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76" t="s">
        <v>49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8">
        <f>SUM(AK26:AK33)</f>
        <v>0</v>
      </c>
      <c r="AL35" s="277"/>
      <c r="AM35" s="277"/>
      <c r="AN35" s="277"/>
      <c r="AO35" s="279"/>
      <c r="AP35" s="43"/>
      <c r="AQ35" s="43"/>
      <c r="AR35" s="39"/>
      <c r="BE35" s="34"/>
    </row>
    <row r="36" spans="1:57" s="2" customFormat="1" ht="7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5" customHeight="1" x14ac:dyDescent="0.2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5" x14ac:dyDescent="0.2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" x14ac:dyDescent="0.2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5" x14ac:dyDescent="0.2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7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7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5" customHeight="1" x14ac:dyDescent="0.2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7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A24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7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2" t="str">
        <f>K6</f>
        <v>Oprava přejezdů u OŘ Ostrava 2022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3"/>
      <c r="AQ85" s="63"/>
      <c r="AR85" s="64"/>
    </row>
    <row r="86" spans="1:91" s="2" customFormat="1" ht="7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ST Olomouc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4" t="str">
        <f>IF(AN8= "","",AN8)</f>
        <v>8. 2. 2021</v>
      </c>
      <c r="AN87" s="264"/>
      <c r="AO87" s="36"/>
      <c r="AP87" s="36"/>
      <c r="AQ87" s="36"/>
      <c r="AR87" s="39"/>
      <c r="BE87" s="34"/>
    </row>
    <row r="88" spans="1:91" s="2" customFormat="1" ht="7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5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5" t="str">
        <f>IF(E17="","",E17)</f>
        <v xml:space="preserve"> </v>
      </c>
      <c r="AN89" s="266"/>
      <c r="AO89" s="266"/>
      <c r="AP89" s="266"/>
      <c r="AQ89" s="36"/>
      <c r="AR89" s="39"/>
      <c r="AS89" s="267" t="s">
        <v>57</v>
      </c>
      <c r="AT89" s="26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5" customHeight="1" x14ac:dyDescent="0.2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5" t="str">
        <f>IF(E20="","",E20)</f>
        <v xml:space="preserve"> </v>
      </c>
      <c r="AN90" s="266"/>
      <c r="AO90" s="266"/>
      <c r="AP90" s="266"/>
      <c r="AQ90" s="36"/>
      <c r="AR90" s="39"/>
      <c r="AS90" s="269"/>
      <c r="AT90" s="27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1"/>
      <c r="AT91" s="27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55" t="s">
        <v>58</v>
      </c>
      <c r="D92" s="256"/>
      <c r="E92" s="256"/>
      <c r="F92" s="256"/>
      <c r="G92" s="256"/>
      <c r="H92" s="73"/>
      <c r="I92" s="257" t="s">
        <v>59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8" t="s">
        <v>60</v>
      </c>
      <c r="AH92" s="256"/>
      <c r="AI92" s="256"/>
      <c r="AJ92" s="256"/>
      <c r="AK92" s="256"/>
      <c r="AL92" s="256"/>
      <c r="AM92" s="256"/>
      <c r="AN92" s="257" t="s">
        <v>61</v>
      </c>
      <c r="AO92" s="256"/>
      <c r="AP92" s="259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5" customHeight="1" x14ac:dyDescent="0.2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0">
        <f>ROUND(SUM(AG95:AG97),2)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5</v>
      </c>
      <c r="BX94" s="91" t="s">
        <v>80</v>
      </c>
      <c r="CL94" s="91" t="s">
        <v>1</v>
      </c>
    </row>
    <row r="95" spans="1:91" s="7" customFormat="1" ht="24.75" customHeight="1" x14ac:dyDescent="0.2">
      <c r="A95" s="93" t="s">
        <v>81</v>
      </c>
      <c r="B95" s="94"/>
      <c r="C95" s="95"/>
      <c r="D95" s="254" t="s">
        <v>82</v>
      </c>
      <c r="E95" s="254"/>
      <c r="F95" s="254"/>
      <c r="G95" s="254"/>
      <c r="H95" s="254"/>
      <c r="I95" s="96"/>
      <c r="J95" s="254" t="s">
        <v>83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'SO01 - Oprava přejezdu P8...'!J30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7" t="s">
        <v>84</v>
      </c>
      <c r="AR95" s="98"/>
      <c r="AS95" s="99">
        <v>0</v>
      </c>
      <c r="AT95" s="100">
        <f>ROUND(SUM(AV95:AW95),2)</f>
        <v>0</v>
      </c>
      <c r="AU95" s="101">
        <f>'SO01 - Oprava přejezdu P8...'!P120</f>
        <v>0</v>
      </c>
      <c r="AV95" s="100">
        <f>'SO01 - Oprava přejezdu P8...'!J33</f>
        <v>0</v>
      </c>
      <c r="AW95" s="100">
        <f>'SO01 - Oprava přejezdu P8...'!J34</f>
        <v>0</v>
      </c>
      <c r="AX95" s="100">
        <f>'SO01 - Oprava přejezdu P8...'!J35</f>
        <v>0</v>
      </c>
      <c r="AY95" s="100">
        <f>'SO01 - Oprava přejezdu P8...'!J36</f>
        <v>0</v>
      </c>
      <c r="AZ95" s="100">
        <f>'SO01 - Oprava přejezdu P8...'!F33</f>
        <v>0</v>
      </c>
      <c r="BA95" s="100">
        <f>'SO01 - Oprava přejezdu P8...'!F34</f>
        <v>0</v>
      </c>
      <c r="BB95" s="100">
        <f>'SO01 - Oprava přejezdu P8...'!F35</f>
        <v>0</v>
      </c>
      <c r="BC95" s="100">
        <f>'SO01 - Oprava přejezdu P8...'!F36</f>
        <v>0</v>
      </c>
      <c r="BD95" s="102">
        <f>'SO01 - Oprava přejezdu P8...'!F37</f>
        <v>0</v>
      </c>
      <c r="BT95" s="103" t="s">
        <v>85</v>
      </c>
      <c r="BV95" s="103" t="s">
        <v>79</v>
      </c>
      <c r="BW95" s="103" t="s">
        <v>86</v>
      </c>
      <c r="BX95" s="103" t="s">
        <v>5</v>
      </c>
      <c r="CL95" s="103" t="s">
        <v>1</v>
      </c>
      <c r="CM95" s="103" t="s">
        <v>87</v>
      </c>
    </row>
    <row r="96" spans="1:91" s="7" customFormat="1" ht="24.75" customHeight="1" x14ac:dyDescent="0.2">
      <c r="A96" s="93" t="s">
        <v>81</v>
      </c>
      <c r="B96" s="94"/>
      <c r="C96" s="95"/>
      <c r="D96" s="254" t="s">
        <v>88</v>
      </c>
      <c r="E96" s="254"/>
      <c r="F96" s="254"/>
      <c r="G96" s="254"/>
      <c r="H96" s="254"/>
      <c r="I96" s="96"/>
      <c r="J96" s="254" t="s">
        <v>89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2">
        <f>'SO02 - Oprava přejezdu P7...'!J30</f>
        <v>0</v>
      </c>
      <c r="AH96" s="253"/>
      <c r="AI96" s="253"/>
      <c r="AJ96" s="253"/>
      <c r="AK96" s="253"/>
      <c r="AL96" s="253"/>
      <c r="AM96" s="253"/>
      <c r="AN96" s="252">
        <f>SUM(AG96,AT96)</f>
        <v>0</v>
      </c>
      <c r="AO96" s="253"/>
      <c r="AP96" s="253"/>
      <c r="AQ96" s="97" t="s">
        <v>84</v>
      </c>
      <c r="AR96" s="98"/>
      <c r="AS96" s="99">
        <v>0</v>
      </c>
      <c r="AT96" s="100">
        <f>ROUND(SUM(AV96:AW96),2)</f>
        <v>0</v>
      </c>
      <c r="AU96" s="101">
        <f>'SO02 - Oprava přejezdu P7...'!P120</f>
        <v>0</v>
      </c>
      <c r="AV96" s="100">
        <f>'SO02 - Oprava přejezdu P7...'!J33</f>
        <v>0</v>
      </c>
      <c r="AW96" s="100">
        <f>'SO02 - Oprava přejezdu P7...'!J34</f>
        <v>0</v>
      </c>
      <c r="AX96" s="100">
        <f>'SO02 - Oprava přejezdu P7...'!J35</f>
        <v>0</v>
      </c>
      <c r="AY96" s="100">
        <f>'SO02 - Oprava přejezdu P7...'!J36</f>
        <v>0</v>
      </c>
      <c r="AZ96" s="100">
        <f>'SO02 - Oprava přejezdu P7...'!F33</f>
        <v>0</v>
      </c>
      <c r="BA96" s="100">
        <f>'SO02 - Oprava přejezdu P7...'!F34</f>
        <v>0</v>
      </c>
      <c r="BB96" s="100">
        <f>'SO02 - Oprava přejezdu P7...'!F35</f>
        <v>0</v>
      </c>
      <c r="BC96" s="100">
        <f>'SO02 - Oprava přejezdu P7...'!F36</f>
        <v>0</v>
      </c>
      <c r="BD96" s="102">
        <f>'SO02 - Oprava přejezdu P7...'!F37</f>
        <v>0</v>
      </c>
      <c r="BT96" s="103" t="s">
        <v>85</v>
      </c>
      <c r="BV96" s="103" t="s">
        <v>79</v>
      </c>
      <c r="BW96" s="103" t="s">
        <v>90</v>
      </c>
      <c r="BX96" s="103" t="s">
        <v>5</v>
      </c>
      <c r="CL96" s="103" t="s">
        <v>1</v>
      </c>
      <c r="CM96" s="103" t="s">
        <v>87</v>
      </c>
    </row>
    <row r="97" spans="1:91" s="7" customFormat="1" ht="16.5" customHeight="1" x14ac:dyDescent="0.2">
      <c r="A97" s="93" t="s">
        <v>81</v>
      </c>
      <c r="B97" s="94"/>
      <c r="C97" s="95"/>
      <c r="D97" s="254" t="s">
        <v>91</v>
      </c>
      <c r="E97" s="254"/>
      <c r="F97" s="254"/>
      <c r="G97" s="254"/>
      <c r="H97" s="254"/>
      <c r="I97" s="96"/>
      <c r="J97" s="254" t="s">
        <v>91</v>
      </c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52">
        <f>'VRN - VRN'!J30</f>
        <v>0</v>
      </c>
      <c r="AH97" s="253"/>
      <c r="AI97" s="253"/>
      <c r="AJ97" s="253"/>
      <c r="AK97" s="253"/>
      <c r="AL97" s="253"/>
      <c r="AM97" s="253"/>
      <c r="AN97" s="252">
        <f>SUM(AG97,AT97)</f>
        <v>0</v>
      </c>
      <c r="AO97" s="253"/>
      <c r="AP97" s="253"/>
      <c r="AQ97" s="97" t="s">
        <v>84</v>
      </c>
      <c r="AR97" s="98"/>
      <c r="AS97" s="104">
        <v>0</v>
      </c>
      <c r="AT97" s="105">
        <f>ROUND(SUM(AV97:AW97),2)</f>
        <v>0</v>
      </c>
      <c r="AU97" s="106">
        <f>'VRN - VRN'!P117</f>
        <v>0</v>
      </c>
      <c r="AV97" s="105">
        <f>'VRN - VRN'!J33</f>
        <v>0</v>
      </c>
      <c r="AW97" s="105">
        <f>'VRN - VRN'!J34</f>
        <v>0</v>
      </c>
      <c r="AX97" s="105">
        <f>'VRN - VRN'!J35</f>
        <v>0</v>
      </c>
      <c r="AY97" s="105">
        <f>'VRN - VRN'!J36</f>
        <v>0</v>
      </c>
      <c r="AZ97" s="105">
        <f>'VRN - VRN'!F33</f>
        <v>0</v>
      </c>
      <c r="BA97" s="105">
        <f>'VRN - VRN'!F34</f>
        <v>0</v>
      </c>
      <c r="BB97" s="105">
        <f>'VRN - VRN'!F35</f>
        <v>0</v>
      </c>
      <c r="BC97" s="105">
        <f>'VRN - VRN'!F36</f>
        <v>0</v>
      </c>
      <c r="BD97" s="107">
        <f>'VRN - VRN'!F37</f>
        <v>0</v>
      </c>
      <c r="BT97" s="103" t="s">
        <v>85</v>
      </c>
      <c r="BV97" s="103" t="s">
        <v>79</v>
      </c>
      <c r="BW97" s="103" t="s">
        <v>92</v>
      </c>
      <c r="BX97" s="103" t="s">
        <v>5</v>
      </c>
      <c r="CL97" s="103" t="s">
        <v>1</v>
      </c>
      <c r="CM97" s="103" t="s">
        <v>87</v>
      </c>
    </row>
    <row r="98" spans="1:91" s="2" customFormat="1" ht="30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7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XL15Yu4BEbG1EpbElH4443IavjyMQaKEEYtmsLjYdGoBr4WnAbRQ+IkEb4wLgS76CbxukMfOA11bZkRj1gPMDQ==" saltValue="zhazhsx1lbRL+qWYgo/+FZ3KzFRX8myG/RgE83JtswLhVxmjTY08p5jnhjFoPq5qtv/pNmJ9Q+KGFv5eSxEa2w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1 - Oprava přejezdu P8...'!C2" display="/"/>
    <hyperlink ref="A96" location="'SO02 - Oprava přejezdu P7...'!C2" display="/"/>
    <hyperlink ref="A97" location="'VRN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topLeftCell="A275" workbookViewId="0"/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 x14ac:dyDescent="0.2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86</v>
      </c>
      <c r="AZ2" s="108" t="s">
        <v>93</v>
      </c>
      <c r="BA2" s="108" t="s">
        <v>1</v>
      </c>
      <c r="BB2" s="108" t="s">
        <v>1</v>
      </c>
      <c r="BC2" s="108" t="s">
        <v>94</v>
      </c>
      <c r="BD2" s="108" t="s">
        <v>87</v>
      </c>
    </row>
    <row r="3" spans="1:56" s="1" customFormat="1" ht="7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87</v>
      </c>
      <c r="AZ3" s="108" t="s">
        <v>95</v>
      </c>
      <c r="BA3" s="108" t="s">
        <v>1</v>
      </c>
      <c r="BB3" s="108" t="s">
        <v>1</v>
      </c>
      <c r="BC3" s="108" t="s">
        <v>96</v>
      </c>
      <c r="BD3" s="108" t="s">
        <v>87</v>
      </c>
    </row>
    <row r="4" spans="1:56" s="1" customFormat="1" ht="25" customHeight="1" x14ac:dyDescent="0.2">
      <c r="B4" s="20"/>
      <c r="D4" s="111" t="s">
        <v>97</v>
      </c>
      <c r="L4" s="20"/>
      <c r="M4" s="112" t="s">
        <v>10</v>
      </c>
      <c r="AT4" s="17" t="s">
        <v>4</v>
      </c>
      <c r="AZ4" s="108" t="s">
        <v>98</v>
      </c>
      <c r="BA4" s="108" t="s">
        <v>1</v>
      </c>
      <c r="BB4" s="108" t="s">
        <v>1</v>
      </c>
      <c r="BC4" s="108" t="s">
        <v>99</v>
      </c>
      <c r="BD4" s="108" t="s">
        <v>87</v>
      </c>
    </row>
    <row r="5" spans="1:56" s="1" customFormat="1" ht="7" customHeight="1" x14ac:dyDescent="0.2">
      <c r="B5" s="20"/>
      <c r="L5" s="20"/>
      <c r="AZ5" s="108" t="s">
        <v>100</v>
      </c>
      <c r="BA5" s="108" t="s">
        <v>1</v>
      </c>
      <c r="BB5" s="108" t="s">
        <v>1</v>
      </c>
      <c r="BC5" s="108" t="s">
        <v>101</v>
      </c>
      <c r="BD5" s="108" t="s">
        <v>87</v>
      </c>
    </row>
    <row r="6" spans="1:56" s="1" customFormat="1" ht="12" customHeight="1" x14ac:dyDescent="0.2">
      <c r="B6" s="20"/>
      <c r="D6" s="113" t="s">
        <v>16</v>
      </c>
      <c r="L6" s="20"/>
      <c r="AZ6" s="108" t="s">
        <v>102</v>
      </c>
      <c r="BA6" s="108" t="s">
        <v>1</v>
      </c>
      <c r="BB6" s="108" t="s">
        <v>1</v>
      </c>
      <c r="BC6" s="108" t="s">
        <v>103</v>
      </c>
      <c r="BD6" s="108" t="s">
        <v>87</v>
      </c>
    </row>
    <row r="7" spans="1:56" s="1" customFormat="1" ht="16.5" customHeight="1" x14ac:dyDescent="0.2">
      <c r="B7" s="20"/>
      <c r="E7" s="295" t="str">
        <f>'Rekapitulace stavby'!K6</f>
        <v>Oprava přejezdů u OŘ Ostrava 2022</v>
      </c>
      <c r="F7" s="296"/>
      <c r="G7" s="296"/>
      <c r="H7" s="296"/>
      <c r="L7" s="20"/>
      <c r="AZ7" s="108" t="s">
        <v>104</v>
      </c>
      <c r="BA7" s="108" t="s">
        <v>1</v>
      </c>
      <c r="BB7" s="108" t="s">
        <v>1</v>
      </c>
      <c r="BC7" s="108" t="s">
        <v>105</v>
      </c>
      <c r="BD7" s="108" t="s">
        <v>87</v>
      </c>
    </row>
    <row r="8" spans="1:56" s="2" customFormat="1" ht="12" customHeight="1" x14ac:dyDescent="0.2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107</v>
      </c>
      <c r="BA8" s="108" t="s">
        <v>1</v>
      </c>
      <c r="BB8" s="108" t="s">
        <v>1</v>
      </c>
      <c r="BC8" s="108" t="s">
        <v>108</v>
      </c>
      <c r="BD8" s="108" t="s">
        <v>87</v>
      </c>
    </row>
    <row r="9" spans="1:56" s="2" customFormat="1" ht="30" customHeight="1" x14ac:dyDescent="0.2">
      <c r="A9" s="34"/>
      <c r="B9" s="39"/>
      <c r="C9" s="34"/>
      <c r="D9" s="34"/>
      <c r="E9" s="297" t="s">
        <v>109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110</v>
      </c>
      <c r="BA9" s="108" t="s">
        <v>1</v>
      </c>
      <c r="BB9" s="108" t="s">
        <v>1</v>
      </c>
      <c r="BC9" s="108" t="s">
        <v>111</v>
      </c>
      <c r="BD9" s="108" t="s">
        <v>87</v>
      </c>
    </row>
    <row r="10" spans="1:5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112</v>
      </c>
      <c r="BA10" s="108" t="s">
        <v>1</v>
      </c>
      <c r="BB10" s="108" t="s">
        <v>1</v>
      </c>
      <c r="BC10" s="108" t="s">
        <v>113</v>
      </c>
      <c r="BD10" s="108" t="s">
        <v>87</v>
      </c>
    </row>
    <row r="11" spans="1:56" s="2" customFormat="1" ht="12" customHeight="1" x14ac:dyDescent="0.2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114</v>
      </c>
      <c r="BA11" s="108" t="s">
        <v>1</v>
      </c>
      <c r="BB11" s="108" t="s">
        <v>1</v>
      </c>
      <c r="BC11" s="108" t="s">
        <v>115</v>
      </c>
      <c r="BD11" s="108" t="s">
        <v>87</v>
      </c>
    </row>
    <row r="12" spans="1:56" s="2" customFormat="1" ht="12" customHeight="1" x14ac:dyDescent="0.2">
      <c r="A12" s="34"/>
      <c r="B12" s="39"/>
      <c r="C12" s="34"/>
      <c r="D12" s="113" t="s">
        <v>20</v>
      </c>
      <c r="E12" s="34"/>
      <c r="F12" s="114" t="s">
        <v>116</v>
      </c>
      <c r="G12" s="34"/>
      <c r="H12" s="34"/>
      <c r="I12" s="113" t="s">
        <v>22</v>
      </c>
      <c r="J12" s="115" t="str">
        <f>'Rekapitulace stavby'!AN8</f>
        <v>8. 2. 2021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117</v>
      </c>
      <c r="BA12" s="108" t="s">
        <v>1</v>
      </c>
      <c r="BB12" s="108" t="s">
        <v>1</v>
      </c>
      <c r="BC12" s="108" t="s">
        <v>118</v>
      </c>
      <c r="BD12" s="108" t="s">
        <v>87</v>
      </c>
    </row>
    <row r="13" spans="1:5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119</v>
      </c>
      <c r="BA13" s="108" t="s">
        <v>1</v>
      </c>
      <c r="BB13" s="108" t="s">
        <v>1</v>
      </c>
      <c r="BC13" s="108" t="s">
        <v>120</v>
      </c>
      <c r="BD13" s="108" t="s">
        <v>87</v>
      </c>
    </row>
    <row r="14" spans="1:56" s="2" customFormat="1" ht="12" customHeight="1" x14ac:dyDescent="0.2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121</v>
      </c>
      <c r="BA14" s="108" t="s">
        <v>1</v>
      </c>
      <c r="BB14" s="108" t="s">
        <v>1</v>
      </c>
      <c r="BC14" s="108" t="s">
        <v>8</v>
      </c>
      <c r="BD14" s="108" t="s">
        <v>87</v>
      </c>
    </row>
    <row r="15" spans="1:56" s="2" customFormat="1" ht="18" customHeight="1" x14ac:dyDescent="0.2">
      <c r="A15" s="34"/>
      <c r="B15" s="39"/>
      <c r="C15" s="34"/>
      <c r="D15" s="34"/>
      <c r="E15" s="114" t="s">
        <v>27</v>
      </c>
      <c r="F15" s="34"/>
      <c r="G15" s="34"/>
      <c r="H15" s="34"/>
      <c r="I15" s="113" t="s">
        <v>28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122</v>
      </c>
      <c r="BA15" s="108" t="s">
        <v>1</v>
      </c>
      <c r="BB15" s="108" t="s">
        <v>1</v>
      </c>
      <c r="BC15" s="108" t="s">
        <v>123</v>
      </c>
      <c r="BD15" s="108" t="s">
        <v>87</v>
      </c>
    </row>
    <row r="16" spans="1:56" s="2" customFormat="1" ht="7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124</v>
      </c>
      <c r="BA16" s="108" t="s">
        <v>1</v>
      </c>
      <c r="BB16" s="108" t="s">
        <v>1</v>
      </c>
      <c r="BC16" s="108" t="s">
        <v>125</v>
      </c>
      <c r="BD16" s="108" t="s">
        <v>87</v>
      </c>
    </row>
    <row r="17" spans="1:56" s="2" customFormat="1" ht="12" customHeight="1" x14ac:dyDescent="0.2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126</v>
      </c>
      <c r="BA17" s="108" t="s">
        <v>1</v>
      </c>
      <c r="BB17" s="108" t="s">
        <v>1</v>
      </c>
      <c r="BC17" s="108" t="s">
        <v>127</v>
      </c>
      <c r="BD17" s="108" t="s">
        <v>87</v>
      </c>
    </row>
    <row r="18" spans="1:56" s="2" customFormat="1" ht="18" customHeight="1" x14ac:dyDescent="0.2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3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128</v>
      </c>
      <c r="BA18" s="108" t="s">
        <v>1</v>
      </c>
      <c r="BB18" s="108" t="s">
        <v>1</v>
      </c>
      <c r="BC18" s="108" t="s">
        <v>120</v>
      </c>
      <c r="BD18" s="108" t="s">
        <v>87</v>
      </c>
    </row>
    <row r="19" spans="1:56" s="2" customFormat="1" ht="7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56" s="2" customFormat="1" ht="12" customHeight="1" x14ac:dyDescent="0.2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 x14ac:dyDescent="0.2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28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7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 x14ac:dyDescent="0.2">
      <c r="A23" s="34"/>
      <c r="B23" s="39"/>
      <c r="C23" s="34"/>
      <c r="D23" s="113" t="s">
        <v>35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 x14ac:dyDescent="0.2">
      <c r="A24" s="34"/>
      <c r="B24" s="39"/>
      <c r="C24" s="34"/>
      <c r="D24" s="34"/>
      <c r="E24" s="114" t="s">
        <v>129</v>
      </c>
      <c r="F24" s="34"/>
      <c r="G24" s="34"/>
      <c r="H24" s="34"/>
      <c r="I24" s="113" t="s">
        <v>28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7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 x14ac:dyDescent="0.2">
      <c r="A26" s="34"/>
      <c r="B26" s="39"/>
      <c r="C26" s="34"/>
      <c r="D26" s="113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 x14ac:dyDescent="0.2">
      <c r="A27" s="116"/>
      <c r="B27" s="117"/>
      <c r="C27" s="116"/>
      <c r="D27" s="116"/>
      <c r="E27" s="301" t="s">
        <v>1</v>
      </c>
      <c r="F27" s="301"/>
      <c r="G27" s="301"/>
      <c r="H27" s="30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56" s="2" customFormat="1" ht="7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7" customHeight="1" x14ac:dyDescent="0.2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4" customHeight="1" x14ac:dyDescent="0.2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7" customHeight="1" x14ac:dyDescent="0.2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5" customHeight="1" x14ac:dyDescent="0.2">
      <c r="A32" s="34"/>
      <c r="B32" s="39"/>
      <c r="C32" s="34"/>
      <c r="D32" s="34"/>
      <c r="E32" s="34"/>
      <c r="F32" s="122" t="s">
        <v>39</v>
      </c>
      <c r="G32" s="34"/>
      <c r="H32" s="34"/>
      <c r="I32" s="122" t="s">
        <v>38</v>
      </c>
      <c r="J32" s="122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 x14ac:dyDescent="0.2">
      <c r="A33" s="34"/>
      <c r="B33" s="39"/>
      <c r="C33" s="34"/>
      <c r="D33" s="123" t="s">
        <v>41</v>
      </c>
      <c r="E33" s="113" t="s">
        <v>42</v>
      </c>
      <c r="F33" s="124">
        <f>ROUND((SUM(BE120:BE289)),  2)</f>
        <v>0</v>
      </c>
      <c r="G33" s="34"/>
      <c r="H33" s="34"/>
      <c r="I33" s="125">
        <v>0.21</v>
      </c>
      <c r="J33" s="124">
        <f>ROUND(((SUM(BE120:BE289))*I33),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 x14ac:dyDescent="0.2">
      <c r="A34" s="34"/>
      <c r="B34" s="39"/>
      <c r="C34" s="34"/>
      <c r="D34" s="34"/>
      <c r="E34" s="113" t="s">
        <v>43</v>
      </c>
      <c r="F34" s="124">
        <f>ROUND((SUM(BF120:BF289)),  2)</f>
        <v>0</v>
      </c>
      <c r="G34" s="34"/>
      <c r="H34" s="34"/>
      <c r="I34" s="125">
        <v>0.15</v>
      </c>
      <c r="J34" s="124">
        <f>ROUND(((SUM(BF120:BF289))*I34),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5" hidden="1" customHeight="1" x14ac:dyDescent="0.2">
      <c r="A35" s="34"/>
      <c r="B35" s="39"/>
      <c r="C35" s="34"/>
      <c r="D35" s="34"/>
      <c r="E35" s="113" t="s">
        <v>44</v>
      </c>
      <c r="F35" s="124">
        <f>ROUND((SUM(BG120:BG289)),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5" hidden="1" customHeight="1" x14ac:dyDescent="0.2">
      <c r="A36" s="34"/>
      <c r="B36" s="39"/>
      <c r="C36" s="34"/>
      <c r="D36" s="34"/>
      <c r="E36" s="113" t="s">
        <v>45</v>
      </c>
      <c r="F36" s="124">
        <f>ROUND((SUM(BH120:BH289)),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hidden="1" customHeight="1" x14ac:dyDescent="0.2">
      <c r="A37" s="34"/>
      <c r="B37" s="39"/>
      <c r="C37" s="34"/>
      <c r="D37" s="34"/>
      <c r="E37" s="113" t="s">
        <v>46</v>
      </c>
      <c r="F37" s="124">
        <f>ROUND((SUM(BI120:BI289)),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 x14ac:dyDescent="0.2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5" customHeight="1" x14ac:dyDescent="0.2">
      <c r="B41" s="20"/>
      <c r="L41" s="20"/>
    </row>
    <row r="42" spans="1:31" s="1" customFormat="1" ht="14.5" customHeight="1" x14ac:dyDescent="0.2">
      <c r="B42" s="20"/>
      <c r="L42" s="20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51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4"/>
      <c r="B61" s="39"/>
      <c r="C61" s="34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4"/>
      <c r="B65" s="39"/>
      <c r="C65" s="34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4"/>
      <c r="B76" s="39"/>
      <c r="C76" s="34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5" customHeight="1" x14ac:dyDescent="0.2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 x14ac:dyDescent="0.2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 x14ac:dyDescent="0.2">
      <c r="A82" s="34"/>
      <c r="B82" s="35"/>
      <c r="C82" s="23" t="s">
        <v>130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3" t="str">
        <f>E7</f>
        <v>Oprava přejezdů u OŘ Ostrava 2022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6"/>
      <c r="D87" s="36"/>
      <c r="E87" s="262" t="str">
        <f>E9</f>
        <v>SO01 - Oprava přejezdu P8177 v km 176,027 v žst. Říkovice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TO Hulín</v>
      </c>
      <c r="G89" s="36"/>
      <c r="H89" s="36"/>
      <c r="I89" s="29" t="s">
        <v>22</v>
      </c>
      <c r="J89" s="66" t="str">
        <f>IF(J12="","",J12)</f>
        <v>8. 2. 2021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5" customHeight="1" x14ac:dyDescent="0.2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5" customHeight="1" x14ac:dyDescent="0.2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4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4" t="s">
        <v>131</v>
      </c>
      <c r="D94" s="145"/>
      <c r="E94" s="145"/>
      <c r="F94" s="145"/>
      <c r="G94" s="145"/>
      <c r="H94" s="145"/>
      <c r="I94" s="145"/>
      <c r="J94" s="146" t="s">
        <v>132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4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7" t="s">
        <v>133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134</v>
      </c>
    </row>
    <row r="97" spans="1:31" s="9" customFormat="1" ht="25" customHeight="1" x14ac:dyDescent="0.2">
      <c r="B97" s="148"/>
      <c r="C97" s="149"/>
      <c r="D97" s="150" t="s">
        <v>135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 x14ac:dyDescent="0.2">
      <c r="B98" s="154"/>
      <c r="C98" s="155"/>
      <c r="D98" s="156" t="s">
        <v>136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5" customHeight="1" x14ac:dyDescent="0.2">
      <c r="B99" s="148"/>
      <c r="C99" s="149"/>
      <c r="D99" s="150" t="s">
        <v>137</v>
      </c>
      <c r="E99" s="151"/>
      <c r="F99" s="151"/>
      <c r="G99" s="151"/>
      <c r="H99" s="151"/>
      <c r="I99" s="151"/>
      <c r="J99" s="152">
        <f>J195</f>
        <v>0</v>
      </c>
      <c r="K99" s="149"/>
      <c r="L99" s="153"/>
    </row>
    <row r="100" spans="1:31" s="10" customFormat="1" ht="19.899999999999999" customHeight="1" x14ac:dyDescent="0.2">
      <c r="B100" s="154"/>
      <c r="C100" s="155"/>
      <c r="D100" s="156" t="s">
        <v>138</v>
      </c>
      <c r="E100" s="157"/>
      <c r="F100" s="157"/>
      <c r="G100" s="157"/>
      <c r="H100" s="157"/>
      <c r="I100" s="157"/>
      <c r="J100" s="158">
        <f>J242</f>
        <v>0</v>
      </c>
      <c r="K100" s="155"/>
      <c r="L100" s="159"/>
    </row>
    <row r="101" spans="1:31" s="2" customFormat="1" ht="21.75" customHeight="1" x14ac:dyDescent="0.2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7" customHeight="1" x14ac:dyDescent="0.2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7" customHeight="1" x14ac:dyDescent="0.2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5" customHeight="1" x14ac:dyDescent="0.2">
      <c r="A107" s="34"/>
      <c r="B107" s="35"/>
      <c r="C107" s="23" t="s">
        <v>139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7" customHeight="1" x14ac:dyDescent="0.2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 x14ac:dyDescent="0.2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 x14ac:dyDescent="0.2">
      <c r="A110" s="34"/>
      <c r="B110" s="35"/>
      <c r="C110" s="36"/>
      <c r="D110" s="36"/>
      <c r="E110" s="293" t="str">
        <f>E7</f>
        <v>Oprava přejezdů u OŘ Ostrava 2022</v>
      </c>
      <c r="F110" s="294"/>
      <c r="G110" s="294"/>
      <c r="H110" s="294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106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30" customHeight="1" x14ac:dyDescent="0.2">
      <c r="A112" s="34"/>
      <c r="B112" s="35"/>
      <c r="C112" s="36"/>
      <c r="D112" s="36"/>
      <c r="E112" s="262" t="str">
        <f>E9</f>
        <v>SO01 - Oprava přejezdu P8177 v km 176,027 v žst. Říkovice</v>
      </c>
      <c r="F112" s="292"/>
      <c r="G112" s="292"/>
      <c r="H112" s="29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7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20</v>
      </c>
      <c r="D114" s="36"/>
      <c r="E114" s="36"/>
      <c r="F114" s="27" t="str">
        <f>F12</f>
        <v>TO Hulín</v>
      </c>
      <c r="G114" s="36"/>
      <c r="H114" s="36"/>
      <c r="I114" s="29" t="s">
        <v>22</v>
      </c>
      <c r="J114" s="66" t="str">
        <f>IF(J12="","",J12)</f>
        <v>8. 2. 2021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7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5" customHeight="1" x14ac:dyDescent="0.2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5" customHeight="1" x14ac:dyDescent="0.2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35</v>
      </c>
      <c r="J117" s="32" t="str">
        <f>E24</f>
        <v>Jiří Vendel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4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 x14ac:dyDescent="0.2">
      <c r="A119" s="160"/>
      <c r="B119" s="161"/>
      <c r="C119" s="162" t="s">
        <v>140</v>
      </c>
      <c r="D119" s="163" t="s">
        <v>62</v>
      </c>
      <c r="E119" s="163" t="s">
        <v>58</v>
      </c>
      <c r="F119" s="163" t="s">
        <v>59</v>
      </c>
      <c r="G119" s="163" t="s">
        <v>141</v>
      </c>
      <c r="H119" s="163" t="s">
        <v>142</v>
      </c>
      <c r="I119" s="163" t="s">
        <v>143</v>
      </c>
      <c r="J119" s="163" t="s">
        <v>132</v>
      </c>
      <c r="K119" s="164" t="s">
        <v>144</v>
      </c>
      <c r="L119" s="165"/>
      <c r="M119" s="75" t="s">
        <v>1</v>
      </c>
      <c r="N119" s="76" t="s">
        <v>41</v>
      </c>
      <c r="O119" s="76" t="s">
        <v>145</v>
      </c>
      <c r="P119" s="76" t="s">
        <v>146</v>
      </c>
      <c r="Q119" s="76" t="s">
        <v>147</v>
      </c>
      <c r="R119" s="76" t="s">
        <v>148</v>
      </c>
      <c r="S119" s="76" t="s">
        <v>149</v>
      </c>
      <c r="T119" s="77" t="s">
        <v>150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 x14ac:dyDescent="0.35">
      <c r="A120" s="34"/>
      <c r="B120" s="35"/>
      <c r="C120" s="82" t="s">
        <v>151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P121+P195</f>
        <v>0</v>
      </c>
      <c r="Q120" s="79"/>
      <c r="R120" s="168">
        <f>R121+R195</f>
        <v>239.31399999999999</v>
      </c>
      <c r="S120" s="79"/>
      <c r="T120" s="169">
        <f>T121+T195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76</v>
      </c>
      <c r="AU120" s="17" t="s">
        <v>134</v>
      </c>
      <c r="BK120" s="170">
        <f>BK121+BK195</f>
        <v>0</v>
      </c>
    </row>
    <row r="121" spans="1:65" s="12" customFormat="1" ht="25.9" customHeight="1" x14ac:dyDescent="0.35">
      <c r="B121" s="171"/>
      <c r="C121" s="172"/>
      <c r="D121" s="173" t="s">
        <v>76</v>
      </c>
      <c r="E121" s="174" t="s">
        <v>152</v>
      </c>
      <c r="F121" s="174" t="s">
        <v>153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85</v>
      </c>
      <c r="AT121" s="183" t="s">
        <v>76</v>
      </c>
      <c r="AU121" s="183" t="s">
        <v>77</v>
      </c>
      <c r="AY121" s="182" t="s">
        <v>154</v>
      </c>
      <c r="BK121" s="184">
        <f>BK122</f>
        <v>0</v>
      </c>
    </row>
    <row r="122" spans="1:65" s="12" customFormat="1" ht="22.9" customHeight="1" x14ac:dyDescent="0.25">
      <c r="B122" s="171"/>
      <c r="C122" s="172"/>
      <c r="D122" s="173" t="s">
        <v>76</v>
      </c>
      <c r="E122" s="185" t="s">
        <v>155</v>
      </c>
      <c r="F122" s="185" t="s">
        <v>156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SUM(P123:P194)</f>
        <v>0</v>
      </c>
      <c r="Q122" s="179"/>
      <c r="R122" s="180">
        <f>SUM(R123:R194)</f>
        <v>0</v>
      </c>
      <c r="S122" s="179"/>
      <c r="T122" s="181">
        <f>SUM(T123:T194)</f>
        <v>0</v>
      </c>
      <c r="AR122" s="182" t="s">
        <v>85</v>
      </c>
      <c r="AT122" s="183" t="s">
        <v>76</v>
      </c>
      <c r="AU122" s="183" t="s">
        <v>85</v>
      </c>
      <c r="AY122" s="182" t="s">
        <v>154</v>
      </c>
      <c r="BK122" s="184">
        <f>SUM(BK123:BK194)</f>
        <v>0</v>
      </c>
    </row>
    <row r="123" spans="1:65" s="2" customFormat="1" ht="33" customHeight="1" x14ac:dyDescent="0.2">
      <c r="A123" s="34"/>
      <c r="B123" s="35"/>
      <c r="C123" s="187" t="s">
        <v>85</v>
      </c>
      <c r="D123" s="187" t="s">
        <v>157</v>
      </c>
      <c r="E123" s="188" t="s">
        <v>158</v>
      </c>
      <c r="F123" s="189" t="s">
        <v>159</v>
      </c>
      <c r="G123" s="190" t="s">
        <v>160</v>
      </c>
      <c r="H123" s="191">
        <v>24.888000000000002</v>
      </c>
      <c r="I123" s="192"/>
      <c r="J123" s="193">
        <f>ROUND(I123*H123,2)</f>
        <v>0</v>
      </c>
      <c r="K123" s="189" t="s">
        <v>161</v>
      </c>
      <c r="L123" s="39"/>
      <c r="M123" s="194" t="s">
        <v>1</v>
      </c>
      <c r="N123" s="195" t="s">
        <v>42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162</v>
      </c>
      <c r="AT123" s="198" t="s">
        <v>157</v>
      </c>
      <c r="AU123" s="198" t="s">
        <v>87</v>
      </c>
      <c r="AY123" s="17" t="s">
        <v>154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85</v>
      </c>
      <c r="BK123" s="199">
        <f>ROUND(I123*H123,2)</f>
        <v>0</v>
      </c>
      <c r="BL123" s="17" t="s">
        <v>162</v>
      </c>
      <c r="BM123" s="198" t="s">
        <v>163</v>
      </c>
    </row>
    <row r="124" spans="1:65" s="2" customFormat="1" ht="72" x14ac:dyDescent="0.2">
      <c r="A124" s="34"/>
      <c r="B124" s="35"/>
      <c r="C124" s="36"/>
      <c r="D124" s="200" t="s">
        <v>164</v>
      </c>
      <c r="E124" s="36"/>
      <c r="F124" s="201" t="s">
        <v>165</v>
      </c>
      <c r="G124" s="36"/>
      <c r="H124" s="36"/>
      <c r="I124" s="202"/>
      <c r="J124" s="36"/>
      <c r="K124" s="36"/>
      <c r="L124" s="39"/>
      <c r="M124" s="203"/>
      <c r="N124" s="204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164</v>
      </c>
      <c r="AU124" s="17" t="s">
        <v>87</v>
      </c>
    </row>
    <row r="125" spans="1:65" s="13" customFormat="1" ht="20" x14ac:dyDescent="0.2">
      <c r="B125" s="205"/>
      <c r="C125" s="206"/>
      <c r="D125" s="200" t="s">
        <v>166</v>
      </c>
      <c r="E125" s="207" t="s">
        <v>93</v>
      </c>
      <c r="F125" s="208" t="s">
        <v>167</v>
      </c>
      <c r="G125" s="206"/>
      <c r="H125" s="209">
        <v>24.888000000000002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166</v>
      </c>
      <c r="AU125" s="215" t="s">
        <v>87</v>
      </c>
      <c r="AV125" s="13" t="s">
        <v>87</v>
      </c>
      <c r="AW125" s="13" t="s">
        <v>34</v>
      </c>
      <c r="AX125" s="13" t="s">
        <v>85</v>
      </c>
      <c r="AY125" s="215" t="s">
        <v>154</v>
      </c>
    </row>
    <row r="126" spans="1:65" s="2" customFormat="1" ht="16.5" customHeight="1" x14ac:dyDescent="0.2">
      <c r="A126" s="34"/>
      <c r="B126" s="35"/>
      <c r="C126" s="187" t="s">
        <v>87</v>
      </c>
      <c r="D126" s="187" t="s">
        <v>157</v>
      </c>
      <c r="E126" s="188" t="s">
        <v>168</v>
      </c>
      <c r="F126" s="189" t="s">
        <v>169</v>
      </c>
      <c r="G126" s="190" t="s">
        <v>160</v>
      </c>
      <c r="H126" s="191">
        <v>81.623999999999995</v>
      </c>
      <c r="I126" s="192"/>
      <c r="J126" s="193">
        <f>ROUND(I126*H126,2)</f>
        <v>0</v>
      </c>
      <c r="K126" s="189" t="s">
        <v>161</v>
      </c>
      <c r="L126" s="39"/>
      <c r="M126" s="194" t="s">
        <v>1</v>
      </c>
      <c r="N126" s="195" t="s">
        <v>42</v>
      </c>
      <c r="O126" s="71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162</v>
      </c>
      <c r="AT126" s="198" t="s">
        <v>157</v>
      </c>
      <c r="AU126" s="198" t="s">
        <v>87</v>
      </c>
      <c r="AY126" s="17" t="s">
        <v>154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85</v>
      </c>
      <c r="BK126" s="199">
        <f>ROUND(I126*H126,2)</f>
        <v>0</v>
      </c>
      <c r="BL126" s="17" t="s">
        <v>162</v>
      </c>
      <c r="BM126" s="198" t="s">
        <v>170</v>
      </c>
    </row>
    <row r="127" spans="1:65" s="2" customFormat="1" ht="45" x14ac:dyDescent="0.2">
      <c r="A127" s="34"/>
      <c r="B127" s="35"/>
      <c r="C127" s="36"/>
      <c r="D127" s="200" t="s">
        <v>164</v>
      </c>
      <c r="E127" s="36"/>
      <c r="F127" s="201" t="s">
        <v>171</v>
      </c>
      <c r="G127" s="36"/>
      <c r="H127" s="36"/>
      <c r="I127" s="202"/>
      <c r="J127" s="36"/>
      <c r="K127" s="36"/>
      <c r="L127" s="39"/>
      <c r="M127" s="203"/>
      <c r="N127" s="20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164</v>
      </c>
      <c r="AU127" s="17" t="s">
        <v>87</v>
      </c>
    </row>
    <row r="128" spans="1:65" s="13" customFormat="1" x14ac:dyDescent="0.2">
      <c r="B128" s="205"/>
      <c r="C128" s="206"/>
      <c r="D128" s="200" t="s">
        <v>166</v>
      </c>
      <c r="E128" s="207" t="s">
        <v>112</v>
      </c>
      <c r="F128" s="208" t="s">
        <v>172</v>
      </c>
      <c r="G128" s="206"/>
      <c r="H128" s="209">
        <v>81.623999999999995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166</v>
      </c>
      <c r="AU128" s="215" t="s">
        <v>87</v>
      </c>
      <c r="AV128" s="13" t="s">
        <v>87</v>
      </c>
      <c r="AW128" s="13" t="s">
        <v>34</v>
      </c>
      <c r="AX128" s="13" t="s">
        <v>85</v>
      </c>
      <c r="AY128" s="215" t="s">
        <v>154</v>
      </c>
    </row>
    <row r="129" spans="1:65" s="2" customFormat="1" ht="21.75" customHeight="1" x14ac:dyDescent="0.2">
      <c r="A129" s="34"/>
      <c r="B129" s="35"/>
      <c r="C129" s="187" t="s">
        <v>173</v>
      </c>
      <c r="D129" s="187" t="s">
        <v>157</v>
      </c>
      <c r="E129" s="188" t="s">
        <v>174</v>
      </c>
      <c r="F129" s="189" t="s">
        <v>175</v>
      </c>
      <c r="G129" s="190" t="s">
        <v>160</v>
      </c>
      <c r="H129" s="191">
        <v>23.388000000000002</v>
      </c>
      <c r="I129" s="192"/>
      <c r="J129" s="193">
        <f>ROUND(I129*H129,2)</f>
        <v>0</v>
      </c>
      <c r="K129" s="189" t="s">
        <v>161</v>
      </c>
      <c r="L129" s="39"/>
      <c r="M129" s="194" t="s">
        <v>1</v>
      </c>
      <c r="N129" s="195" t="s">
        <v>42</v>
      </c>
      <c r="O129" s="71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162</v>
      </c>
      <c r="AT129" s="198" t="s">
        <v>157</v>
      </c>
      <c r="AU129" s="198" t="s">
        <v>87</v>
      </c>
      <c r="AY129" s="17" t="s">
        <v>154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85</v>
      </c>
      <c r="BK129" s="199">
        <f>ROUND(I129*H129,2)</f>
        <v>0</v>
      </c>
      <c r="BL129" s="17" t="s">
        <v>162</v>
      </c>
      <c r="BM129" s="198" t="s">
        <v>176</v>
      </c>
    </row>
    <row r="130" spans="1:65" s="2" customFormat="1" ht="45" x14ac:dyDescent="0.2">
      <c r="A130" s="34"/>
      <c r="B130" s="35"/>
      <c r="C130" s="36"/>
      <c r="D130" s="200" t="s">
        <v>164</v>
      </c>
      <c r="E130" s="36"/>
      <c r="F130" s="201" t="s">
        <v>177</v>
      </c>
      <c r="G130" s="36"/>
      <c r="H130" s="36"/>
      <c r="I130" s="202"/>
      <c r="J130" s="36"/>
      <c r="K130" s="36"/>
      <c r="L130" s="39"/>
      <c r="M130" s="203"/>
      <c r="N130" s="20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164</v>
      </c>
      <c r="AU130" s="17" t="s">
        <v>87</v>
      </c>
    </row>
    <row r="131" spans="1:65" s="13" customFormat="1" x14ac:dyDescent="0.2">
      <c r="B131" s="205"/>
      <c r="C131" s="206"/>
      <c r="D131" s="200" t="s">
        <v>166</v>
      </c>
      <c r="E131" s="207" t="s">
        <v>110</v>
      </c>
      <c r="F131" s="208" t="s">
        <v>178</v>
      </c>
      <c r="G131" s="206"/>
      <c r="H131" s="209">
        <v>23.388000000000002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166</v>
      </c>
      <c r="AU131" s="215" t="s">
        <v>87</v>
      </c>
      <c r="AV131" s="13" t="s">
        <v>87</v>
      </c>
      <c r="AW131" s="13" t="s">
        <v>34</v>
      </c>
      <c r="AX131" s="13" t="s">
        <v>85</v>
      </c>
      <c r="AY131" s="215" t="s">
        <v>154</v>
      </c>
    </row>
    <row r="132" spans="1:65" s="2" customFormat="1" ht="24.25" customHeight="1" x14ac:dyDescent="0.2">
      <c r="A132" s="34"/>
      <c r="B132" s="35"/>
      <c r="C132" s="187" t="s">
        <v>162</v>
      </c>
      <c r="D132" s="187" t="s">
        <v>157</v>
      </c>
      <c r="E132" s="188" t="s">
        <v>179</v>
      </c>
      <c r="F132" s="189" t="s">
        <v>180</v>
      </c>
      <c r="G132" s="190" t="s">
        <v>181</v>
      </c>
      <c r="H132" s="191">
        <v>1.7000000000000001E-2</v>
      </c>
      <c r="I132" s="192"/>
      <c r="J132" s="193">
        <f>ROUND(I132*H132,2)</f>
        <v>0</v>
      </c>
      <c r="K132" s="189" t="s">
        <v>161</v>
      </c>
      <c r="L132" s="39"/>
      <c r="M132" s="194" t="s">
        <v>1</v>
      </c>
      <c r="N132" s="195" t="s">
        <v>42</v>
      </c>
      <c r="O132" s="71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162</v>
      </c>
      <c r="AT132" s="198" t="s">
        <v>157</v>
      </c>
      <c r="AU132" s="198" t="s">
        <v>87</v>
      </c>
      <c r="AY132" s="17" t="s">
        <v>154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7" t="s">
        <v>85</v>
      </c>
      <c r="BK132" s="199">
        <f>ROUND(I132*H132,2)</f>
        <v>0</v>
      </c>
      <c r="BL132" s="17" t="s">
        <v>162</v>
      </c>
      <c r="BM132" s="198" t="s">
        <v>182</v>
      </c>
    </row>
    <row r="133" spans="1:65" s="2" customFormat="1" ht="45" x14ac:dyDescent="0.2">
      <c r="A133" s="34"/>
      <c r="B133" s="35"/>
      <c r="C133" s="36"/>
      <c r="D133" s="200" t="s">
        <v>164</v>
      </c>
      <c r="E133" s="36"/>
      <c r="F133" s="201" t="s">
        <v>183</v>
      </c>
      <c r="G133" s="36"/>
      <c r="H133" s="36"/>
      <c r="I133" s="202"/>
      <c r="J133" s="36"/>
      <c r="K133" s="36"/>
      <c r="L133" s="39"/>
      <c r="M133" s="203"/>
      <c r="N133" s="20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164</v>
      </c>
      <c r="AU133" s="17" t="s">
        <v>87</v>
      </c>
    </row>
    <row r="134" spans="1:65" s="13" customFormat="1" x14ac:dyDescent="0.2">
      <c r="B134" s="205"/>
      <c r="C134" s="206"/>
      <c r="D134" s="200" t="s">
        <v>166</v>
      </c>
      <c r="E134" s="207" t="s">
        <v>1</v>
      </c>
      <c r="F134" s="208" t="s">
        <v>184</v>
      </c>
      <c r="G134" s="206"/>
      <c r="H134" s="209">
        <v>1.7000000000000001E-2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166</v>
      </c>
      <c r="AU134" s="215" t="s">
        <v>87</v>
      </c>
      <c r="AV134" s="13" t="s">
        <v>87</v>
      </c>
      <c r="AW134" s="13" t="s">
        <v>34</v>
      </c>
      <c r="AX134" s="13" t="s">
        <v>85</v>
      </c>
      <c r="AY134" s="215" t="s">
        <v>154</v>
      </c>
    </row>
    <row r="135" spans="1:65" s="2" customFormat="1" ht="24.25" customHeight="1" x14ac:dyDescent="0.2">
      <c r="A135" s="34"/>
      <c r="B135" s="35"/>
      <c r="C135" s="187" t="s">
        <v>155</v>
      </c>
      <c r="D135" s="187" t="s">
        <v>157</v>
      </c>
      <c r="E135" s="188" t="s">
        <v>185</v>
      </c>
      <c r="F135" s="189" t="s">
        <v>186</v>
      </c>
      <c r="G135" s="190" t="s">
        <v>181</v>
      </c>
      <c r="H135" s="191">
        <v>1.7000000000000001E-2</v>
      </c>
      <c r="I135" s="192"/>
      <c r="J135" s="193">
        <f>ROUND(I135*H135,2)</f>
        <v>0</v>
      </c>
      <c r="K135" s="189" t="s">
        <v>161</v>
      </c>
      <c r="L135" s="39"/>
      <c r="M135" s="194" t="s">
        <v>1</v>
      </c>
      <c r="N135" s="195" t="s">
        <v>42</v>
      </c>
      <c r="O135" s="7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162</v>
      </c>
      <c r="AT135" s="198" t="s">
        <v>157</v>
      </c>
      <c r="AU135" s="198" t="s">
        <v>87</v>
      </c>
      <c r="AY135" s="17" t="s">
        <v>154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85</v>
      </c>
      <c r="BK135" s="199">
        <f>ROUND(I135*H135,2)</f>
        <v>0</v>
      </c>
      <c r="BL135" s="17" t="s">
        <v>162</v>
      </c>
      <c r="BM135" s="198" t="s">
        <v>187</v>
      </c>
    </row>
    <row r="136" spans="1:65" s="2" customFormat="1" ht="45" x14ac:dyDescent="0.2">
      <c r="A136" s="34"/>
      <c r="B136" s="35"/>
      <c r="C136" s="36"/>
      <c r="D136" s="200" t="s">
        <v>164</v>
      </c>
      <c r="E136" s="36"/>
      <c r="F136" s="201" t="s">
        <v>188</v>
      </c>
      <c r="G136" s="36"/>
      <c r="H136" s="36"/>
      <c r="I136" s="202"/>
      <c r="J136" s="36"/>
      <c r="K136" s="36"/>
      <c r="L136" s="39"/>
      <c r="M136" s="203"/>
      <c r="N136" s="20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164</v>
      </c>
      <c r="AU136" s="17" t="s">
        <v>87</v>
      </c>
    </row>
    <row r="137" spans="1:65" s="13" customFormat="1" x14ac:dyDescent="0.2">
      <c r="B137" s="205"/>
      <c r="C137" s="206"/>
      <c r="D137" s="200" t="s">
        <v>166</v>
      </c>
      <c r="E137" s="207" t="s">
        <v>124</v>
      </c>
      <c r="F137" s="208" t="s">
        <v>184</v>
      </c>
      <c r="G137" s="206"/>
      <c r="H137" s="209">
        <v>1.7000000000000001E-2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166</v>
      </c>
      <c r="AU137" s="215" t="s">
        <v>87</v>
      </c>
      <c r="AV137" s="13" t="s">
        <v>87</v>
      </c>
      <c r="AW137" s="13" t="s">
        <v>34</v>
      </c>
      <c r="AX137" s="13" t="s">
        <v>85</v>
      </c>
      <c r="AY137" s="215" t="s">
        <v>154</v>
      </c>
    </row>
    <row r="138" spans="1:65" s="2" customFormat="1" ht="24.25" customHeight="1" x14ac:dyDescent="0.2">
      <c r="A138" s="34"/>
      <c r="B138" s="35"/>
      <c r="C138" s="187" t="s">
        <v>120</v>
      </c>
      <c r="D138" s="187" t="s">
        <v>157</v>
      </c>
      <c r="E138" s="188" t="s">
        <v>189</v>
      </c>
      <c r="F138" s="189" t="s">
        <v>190</v>
      </c>
      <c r="G138" s="190" t="s">
        <v>191</v>
      </c>
      <c r="H138" s="191">
        <v>34</v>
      </c>
      <c r="I138" s="192"/>
      <c r="J138" s="193">
        <f>ROUND(I138*H138,2)</f>
        <v>0</v>
      </c>
      <c r="K138" s="189" t="s">
        <v>161</v>
      </c>
      <c r="L138" s="39"/>
      <c r="M138" s="194" t="s">
        <v>1</v>
      </c>
      <c r="N138" s="195" t="s">
        <v>42</v>
      </c>
      <c r="O138" s="71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192</v>
      </c>
      <c r="AT138" s="198" t="s">
        <v>157</v>
      </c>
      <c r="AU138" s="198" t="s">
        <v>87</v>
      </c>
      <c r="AY138" s="17" t="s">
        <v>154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7" t="s">
        <v>85</v>
      </c>
      <c r="BK138" s="199">
        <f>ROUND(I138*H138,2)</f>
        <v>0</v>
      </c>
      <c r="BL138" s="17" t="s">
        <v>192</v>
      </c>
      <c r="BM138" s="198" t="s">
        <v>193</v>
      </c>
    </row>
    <row r="139" spans="1:65" s="2" customFormat="1" ht="63" x14ac:dyDescent="0.2">
      <c r="A139" s="34"/>
      <c r="B139" s="35"/>
      <c r="C139" s="36"/>
      <c r="D139" s="200" t="s">
        <v>164</v>
      </c>
      <c r="E139" s="36"/>
      <c r="F139" s="201" t="s">
        <v>194</v>
      </c>
      <c r="G139" s="36"/>
      <c r="H139" s="36"/>
      <c r="I139" s="202"/>
      <c r="J139" s="36"/>
      <c r="K139" s="36"/>
      <c r="L139" s="39"/>
      <c r="M139" s="203"/>
      <c r="N139" s="20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164</v>
      </c>
      <c r="AU139" s="17" t="s">
        <v>87</v>
      </c>
    </row>
    <row r="140" spans="1:65" s="13" customFormat="1" x14ac:dyDescent="0.2">
      <c r="B140" s="205"/>
      <c r="C140" s="206"/>
      <c r="D140" s="200" t="s">
        <v>166</v>
      </c>
      <c r="E140" s="207" t="s">
        <v>1</v>
      </c>
      <c r="F140" s="208" t="s">
        <v>195</v>
      </c>
      <c r="G140" s="206"/>
      <c r="H140" s="209">
        <v>34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166</v>
      </c>
      <c r="AU140" s="215" t="s">
        <v>87</v>
      </c>
      <c r="AV140" s="13" t="s">
        <v>87</v>
      </c>
      <c r="AW140" s="13" t="s">
        <v>34</v>
      </c>
      <c r="AX140" s="13" t="s">
        <v>85</v>
      </c>
      <c r="AY140" s="215" t="s">
        <v>154</v>
      </c>
    </row>
    <row r="141" spans="1:65" s="2" customFormat="1" ht="21.75" customHeight="1" x14ac:dyDescent="0.2">
      <c r="A141" s="34"/>
      <c r="B141" s="35"/>
      <c r="C141" s="187" t="s">
        <v>118</v>
      </c>
      <c r="D141" s="187" t="s">
        <v>157</v>
      </c>
      <c r="E141" s="188" t="s">
        <v>196</v>
      </c>
      <c r="F141" s="189" t="s">
        <v>197</v>
      </c>
      <c r="G141" s="190" t="s">
        <v>198</v>
      </c>
      <c r="H141" s="191">
        <v>8</v>
      </c>
      <c r="I141" s="192"/>
      <c r="J141" s="193">
        <f>ROUND(I141*H141,2)</f>
        <v>0</v>
      </c>
      <c r="K141" s="189" t="s">
        <v>161</v>
      </c>
      <c r="L141" s="39"/>
      <c r="M141" s="194" t="s">
        <v>1</v>
      </c>
      <c r="N141" s="195" t="s">
        <v>42</v>
      </c>
      <c r="O141" s="71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162</v>
      </c>
      <c r="AT141" s="198" t="s">
        <v>157</v>
      </c>
      <c r="AU141" s="198" t="s">
        <v>87</v>
      </c>
      <c r="AY141" s="17" t="s">
        <v>154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85</v>
      </c>
      <c r="BK141" s="199">
        <f>ROUND(I141*H141,2)</f>
        <v>0</v>
      </c>
      <c r="BL141" s="17" t="s">
        <v>162</v>
      </c>
      <c r="BM141" s="198" t="s">
        <v>199</v>
      </c>
    </row>
    <row r="142" spans="1:65" s="2" customFormat="1" ht="27" x14ac:dyDescent="0.2">
      <c r="A142" s="34"/>
      <c r="B142" s="35"/>
      <c r="C142" s="36"/>
      <c r="D142" s="200" t="s">
        <v>164</v>
      </c>
      <c r="E142" s="36"/>
      <c r="F142" s="201" t="s">
        <v>200</v>
      </c>
      <c r="G142" s="36"/>
      <c r="H142" s="36"/>
      <c r="I142" s="202"/>
      <c r="J142" s="36"/>
      <c r="K142" s="36"/>
      <c r="L142" s="39"/>
      <c r="M142" s="203"/>
      <c r="N142" s="20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164</v>
      </c>
      <c r="AU142" s="17" t="s">
        <v>87</v>
      </c>
    </row>
    <row r="143" spans="1:65" s="2" customFormat="1" ht="24.25" customHeight="1" x14ac:dyDescent="0.2">
      <c r="A143" s="34"/>
      <c r="B143" s="35"/>
      <c r="C143" s="187" t="s">
        <v>201</v>
      </c>
      <c r="D143" s="187" t="s">
        <v>157</v>
      </c>
      <c r="E143" s="188" t="s">
        <v>202</v>
      </c>
      <c r="F143" s="189" t="s">
        <v>203</v>
      </c>
      <c r="G143" s="190" t="s">
        <v>181</v>
      </c>
      <c r="H143" s="191">
        <v>0.78</v>
      </c>
      <c r="I143" s="192"/>
      <c r="J143" s="193">
        <f>ROUND(I143*H143,2)</f>
        <v>0</v>
      </c>
      <c r="K143" s="189" t="s">
        <v>161</v>
      </c>
      <c r="L143" s="39"/>
      <c r="M143" s="194" t="s">
        <v>1</v>
      </c>
      <c r="N143" s="195" t="s">
        <v>42</v>
      </c>
      <c r="O143" s="71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162</v>
      </c>
      <c r="AT143" s="198" t="s">
        <v>157</v>
      </c>
      <c r="AU143" s="198" t="s">
        <v>87</v>
      </c>
      <c r="AY143" s="17" t="s">
        <v>154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85</v>
      </c>
      <c r="BK143" s="199">
        <f>ROUND(I143*H143,2)</f>
        <v>0</v>
      </c>
      <c r="BL143" s="17" t="s">
        <v>162</v>
      </c>
      <c r="BM143" s="198" t="s">
        <v>204</v>
      </c>
    </row>
    <row r="144" spans="1:65" s="2" customFormat="1" ht="72" x14ac:dyDescent="0.2">
      <c r="A144" s="34"/>
      <c r="B144" s="35"/>
      <c r="C144" s="36"/>
      <c r="D144" s="200" t="s">
        <v>164</v>
      </c>
      <c r="E144" s="36"/>
      <c r="F144" s="201" t="s">
        <v>205</v>
      </c>
      <c r="G144" s="36"/>
      <c r="H144" s="36"/>
      <c r="I144" s="202"/>
      <c r="J144" s="36"/>
      <c r="K144" s="36"/>
      <c r="L144" s="39"/>
      <c r="M144" s="203"/>
      <c r="N144" s="20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164</v>
      </c>
      <c r="AU144" s="17" t="s">
        <v>87</v>
      </c>
    </row>
    <row r="145" spans="1:65" s="13" customFormat="1" ht="20" x14ac:dyDescent="0.2">
      <c r="B145" s="205"/>
      <c r="C145" s="206"/>
      <c r="D145" s="200" t="s">
        <v>166</v>
      </c>
      <c r="E145" s="207" t="s">
        <v>1</v>
      </c>
      <c r="F145" s="208" t="s">
        <v>206</v>
      </c>
      <c r="G145" s="206"/>
      <c r="H145" s="209">
        <v>0.36799999999999999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166</v>
      </c>
      <c r="AU145" s="215" t="s">
        <v>87</v>
      </c>
      <c r="AV145" s="13" t="s">
        <v>87</v>
      </c>
      <c r="AW145" s="13" t="s">
        <v>34</v>
      </c>
      <c r="AX145" s="13" t="s">
        <v>77</v>
      </c>
      <c r="AY145" s="215" t="s">
        <v>154</v>
      </c>
    </row>
    <row r="146" spans="1:65" s="13" customFormat="1" ht="20" x14ac:dyDescent="0.2">
      <c r="B146" s="205"/>
      <c r="C146" s="206"/>
      <c r="D146" s="200" t="s">
        <v>166</v>
      </c>
      <c r="E146" s="207" t="s">
        <v>1</v>
      </c>
      <c r="F146" s="208" t="s">
        <v>207</v>
      </c>
      <c r="G146" s="206"/>
      <c r="H146" s="209">
        <v>0.38900000000000001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166</v>
      </c>
      <c r="AU146" s="215" t="s">
        <v>87</v>
      </c>
      <c r="AV146" s="13" t="s">
        <v>87</v>
      </c>
      <c r="AW146" s="13" t="s">
        <v>34</v>
      </c>
      <c r="AX146" s="13" t="s">
        <v>77</v>
      </c>
      <c r="AY146" s="215" t="s">
        <v>154</v>
      </c>
    </row>
    <row r="147" spans="1:65" s="13" customFormat="1" x14ac:dyDescent="0.2">
      <c r="B147" s="205"/>
      <c r="C147" s="206"/>
      <c r="D147" s="200" t="s">
        <v>166</v>
      </c>
      <c r="E147" s="207" t="s">
        <v>1</v>
      </c>
      <c r="F147" s="208" t="s">
        <v>208</v>
      </c>
      <c r="G147" s="206"/>
      <c r="H147" s="209">
        <v>2.3E-2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166</v>
      </c>
      <c r="AU147" s="215" t="s">
        <v>87</v>
      </c>
      <c r="AV147" s="13" t="s">
        <v>87</v>
      </c>
      <c r="AW147" s="13" t="s">
        <v>34</v>
      </c>
      <c r="AX147" s="13" t="s">
        <v>77</v>
      </c>
      <c r="AY147" s="215" t="s">
        <v>154</v>
      </c>
    </row>
    <row r="148" spans="1:65" s="14" customFormat="1" x14ac:dyDescent="0.2">
      <c r="B148" s="216"/>
      <c r="C148" s="217"/>
      <c r="D148" s="200" t="s">
        <v>166</v>
      </c>
      <c r="E148" s="218" t="s">
        <v>104</v>
      </c>
      <c r="F148" s="219" t="s">
        <v>209</v>
      </c>
      <c r="G148" s="217"/>
      <c r="H148" s="220">
        <v>0.78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166</v>
      </c>
      <c r="AU148" s="226" t="s">
        <v>87</v>
      </c>
      <c r="AV148" s="14" t="s">
        <v>162</v>
      </c>
      <c r="AW148" s="14" t="s">
        <v>34</v>
      </c>
      <c r="AX148" s="14" t="s">
        <v>85</v>
      </c>
      <c r="AY148" s="226" t="s">
        <v>154</v>
      </c>
    </row>
    <row r="149" spans="1:65" s="2" customFormat="1" ht="24.25" customHeight="1" x14ac:dyDescent="0.2">
      <c r="A149" s="34"/>
      <c r="B149" s="35"/>
      <c r="C149" s="187" t="s">
        <v>210</v>
      </c>
      <c r="D149" s="187" t="s">
        <v>157</v>
      </c>
      <c r="E149" s="188" t="s">
        <v>211</v>
      </c>
      <c r="F149" s="189" t="s">
        <v>212</v>
      </c>
      <c r="G149" s="190" t="s">
        <v>191</v>
      </c>
      <c r="H149" s="191">
        <v>343.94</v>
      </c>
      <c r="I149" s="192"/>
      <c r="J149" s="193">
        <f>ROUND(I149*H149,2)</f>
        <v>0</v>
      </c>
      <c r="K149" s="189" t="s">
        <v>161</v>
      </c>
      <c r="L149" s="39"/>
      <c r="M149" s="194" t="s">
        <v>1</v>
      </c>
      <c r="N149" s="195" t="s">
        <v>42</v>
      </c>
      <c r="O149" s="7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162</v>
      </c>
      <c r="AT149" s="198" t="s">
        <v>157</v>
      </c>
      <c r="AU149" s="198" t="s">
        <v>87</v>
      </c>
      <c r="AY149" s="17" t="s">
        <v>154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7" t="s">
        <v>85</v>
      </c>
      <c r="BK149" s="199">
        <f>ROUND(I149*H149,2)</f>
        <v>0</v>
      </c>
      <c r="BL149" s="17" t="s">
        <v>162</v>
      </c>
      <c r="BM149" s="198" t="s">
        <v>213</v>
      </c>
    </row>
    <row r="150" spans="1:65" s="2" customFormat="1" ht="72" x14ac:dyDescent="0.2">
      <c r="A150" s="34"/>
      <c r="B150" s="35"/>
      <c r="C150" s="36"/>
      <c r="D150" s="200" t="s">
        <v>164</v>
      </c>
      <c r="E150" s="36"/>
      <c r="F150" s="201" t="s">
        <v>214</v>
      </c>
      <c r="G150" s="36"/>
      <c r="H150" s="36"/>
      <c r="I150" s="202"/>
      <c r="J150" s="36"/>
      <c r="K150" s="36"/>
      <c r="L150" s="39"/>
      <c r="M150" s="203"/>
      <c r="N150" s="20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164</v>
      </c>
      <c r="AU150" s="17" t="s">
        <v>87</v>
      </c>
    </row>
    <row r="151" spans="1:65" s="13" customFormat="1" x14ac:dyDescent="0.2">
      <c r="B151" s="205"/>
      <c r="C151" s="206"/>
      <c r="D151" s="200" t="s">
        <v>166</v>
      </c>
      <c r="E151" s="207" t="s">
        <v>107</v>
      </c>
      <c r="F151" s="208" t="s">
        <v>215</v>
      </c>
      <c r="G151" s="206"/>
      <c r="H151" s="209">
        <v>343.94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166</v>
      </c>
      <c r="AU151" s="215" t="s">
        <v>87</v>
      </c>
      <c r="AV151" s="13" t="s">
        <v>87</v>
      </c>
      <c r="AW151" s="13" t="s">
        <v>34</v>
      </c>
      <c r="AX151" s="13" t="s">
        <v>85</v>
      </c>
      <c r="AY151" s="215" t="s">
        <v>154</v>
      </c>
    </row>
    <row r="152" spans="1:65" s="2" customFormat="1" ht="24.25" customHeight="1" x14ac:dyDescent="0.2">
      <c r="A152" s="34"/>
      <c r="B152" s="35"/>
      <c r="C152" s="187" t="s">
        <v>216</v>
      </c>
      <c r="D152" s="187" t="s">
        <v>157</v>
      </c>
      <c r="E152" s="188" t="s">
        <v>217</v>
      </c>
      <c r="F152" s="189" t="s">
        <v>218</v>
      </c>
      <c r="G152" s="190" t="s">
        <v>219</v>
      </c>
      <c r="H152" s="191">
        <v>8</v>
      </c>
      <c r="I152" s="192"/>
      <c r="J152" s="193">
        <f>ROUND(I152*H152,2)</f>
        <v>0</v>
      </c>
      <c r="K152" s="189" t="s">
        <v>161</v>
      </c>
      <c r="L152" s="39"/>
      <c r="M152" s="194" t="s">
        <v>1</v>
      </c>
      <c r="N152" s="195" t="s">
        <v>42</v>
      </c>
      <c r="O152" s="7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162</v>
      </c>
      <c r="AT152" s="198" t="s">
        <v>157</v>
      </c>
      <c r="AU152" s="198" t="s">
        <v>87</v>
      </c>
      <c r="AY152" s="17" t="s">
        <v>154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85</v>
      </c>
      <c r="BK152" s="199">
        <f>ROUND(I152*H152,2)</f>
        <v>0</v>
      </c>
      <c r="BL152" s="17" t="s">
        <v>162</v>
      </c>
      <c r="BM152" s="198" t="s">
        <v>220</v>
      </c>
    </row>
    <row r="153" spans="1:65" s="2" customFormat="1" ht="63" x14ac:dyDescent="0.2">
      <c r="A153" s="34"/>
      <c r="B153" s="35"/>
      <c r="C153" s="36"/>
      <c r="D153" s="200" t="s">
        <v>164</v>
      </c>
      <c r="E153" s="36"/>
      <c r="F153" s="201" t="s">
        <v>221</v>
      </c>
      <c r="G153" s="36"/>
      <c r="H153" s="36"/>
      <c r="I153" s="202"/>
      <c r="J153" s="36"/>
      <c r="K153" s="36"/>
      <c r="L153" s="39"/>
      <c r="M153" s="203"/>
      <c r="N153" s="20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164</v>
      </c>
      <c r="AU153" s="17" t="s">
        <v>87</v>
      </c>
    </row>
    <row r="154" spans="1:65" s="2" customFormat="1" ht="37.9" customHeight="1" x14ac:dyDescent="0.2">
      <c r="A154" s="34"/>
      <c r="B154" s="35"/>
      <c r="C154" s="187" t="s">
        <v>222</v>
      </c>
      <c r="D154" s="187" t="s">
        <v>157</v>
      </c>
      <c r="E154" s="188" t="s">
        <v>223</v>
      </c>
      <c r="F154" s="189" t="s">
        <v>224</v>
      </c>
      <c r="G154" s="190" t="s">
        <v>191</v>
      </c>
      <c r="H154" s="191">
        <v>50</v>
      </c>
      <c r="I154" s="192"/>
      <c r="J154" s="193">
        <f>ROUND(I154*H154,2)</f>
        <v>0</v>
      </c>
      <c r="K154" s="189" t="s">
        <v>161</v>
      </c>
      <c r="L154" s="39"/>
      <c r="M154" s="194" t="s">
        <v>1</v>
      </c>
      <c r="N154" s="195" t="s">
        <v>42</v>
      </c>
      <c r="O154" s="7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8" t="s">
        <v>162</v>
      </c>
      <c r="AT154" s="198" t="s">
        <v>157</v>
      </c>
      <c r="AU154" s="198" t="s">
        <v>87</v>
      </c>
      <c r="AY154" s="17" t="s">
        <v>154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7" t="s">
        <v>85</v>
      </c>
      <c r="BK154" s="199">
        <f>ROUND(I154*H154,2)</f>
        <v>0</v>
      </c>
      <c r="BL154" s="17" t="s">
        <v>162</v>
      </c>
      <c r="BM154" s="198" t="s">
        <v>225</v>
      </c>
    </row>
    <row r="155" spans="1:65" s="2" customFormat="1" ht="54" x14ac:dyDescent="0.2">
      <c r="A155" s="34"/>
      <c r="B155" s="35"/>
      <c r="C155" s="36"/>
      <c r="D155" s="200" t="s">
        <v>164</v>
      </c>
      <c r="E155" s="36"/>
      <c r="F155" s="201" t="s">
        <v>226</v>
      </c>
      <c r="G155" s="36"/>
      <c r="H155" s="36"/>
      <c r="I155" s="202"/>
      <c r="J155" s="36"/>
      <c r="K155" s="36"/>
      <c r="L155" s="39"/>
      <c r="M155" s="203"/>
      <c r="N155" s="204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164</v>
      </c>
      <c r="AU155" s="17" t="s">
        <v>87</v>
      </c>
    </row>
    <row r="156" spans="1:65" s="13" customFormat="1" x14ac:dyDescent="0.2">
      <c r="B156" s="205"/>
      <c r="C156" s="206"/>
      <c r="D156" s="200" t="s">
        <v>166</v>
      </c>
      <c r="E156" s="207" t="s">
        <v>1</v>
      </c>
      <c r="F156" s="208" t="s">
        <v>227</v>
      </c>
      <c r="G156" s="206"/>
      <c r="H156" s="209">
        <v>50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166</v>
      </c>
      <c r="AU156" s="215" t="s">
        <v>87</v>
      </c>
      <c r="AV156" s="13" t="s">
        <v>87</v>
      </c>
      <c r="AW156" s="13" t="s">
        <v>34</v>
      </c>
      <c r="AX156" s="13" t="s">
        <v>85</v>
      </c>
      <c r="AY156" s="215" t="s">
        <v>154</v>
      </c>
    </row>
    <row r="157" spans="1:65" s="2" customFormat="1" ht="37.9" customHeight="1" x14ac:dyDescent="0.2">
      <c r="A157" s="34"/>
      <c r="B157" s="35"/>
      <c r="C157" s="187" t="s">
        <v>228</v>
      </c>
      <c r="D157" s="187" t="s">
        <v>157</v>
      </c>
      <c r="E157" s="188" t="s">
        <v>229</v>
      </c>
      <c r="F157" s="189" t="s">
        <v>230</v>
      </c>
      <c r="G157" s="190" t="s">
        <v>191</v>
      </c>
      <c r="H157" s="191">
        <v>50</v>
      </c>
      <c r="I157" s="192"/>
      <c r="J157" s="193">
        <f>ROUND(I157*H157,2)</f>
        <v>0</v>
      </c>
      <c r="K157" s="189" t="s">
        <v>161</v>
      </c>
      <c r="L157" s="39"/>
      <c r="M157" s="194" t="s">
        <v>1</v>
      </c>
      <c r="N157" s="195" t="s">
        <v>42</v>
      </c>
      <c r="O157" s="7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8" t="s">
        <v>162</v>
      </c>
      <c r="AT157" s="198" t="s">
        <v>157</v>
      </c>
      <c r="AU157" s="198" t="s">
        <v>87</v>
      </c>
      <c r="AY157" s="17" t="s">
        <v>154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7" t="s">
        <v>85</v>
      </c>
      <c r="BK157" s="199">
        <f>ROUND(I157*H157,2)</f>
        <v>0</v>
      </c>
      <c r="BL157" s="17" t="s">
        <v>162</v>
      </c>
      <c r="BM157" s="198" t="s">
        <v>231</v>
      </c>
    </row>
    <row r="158" spans="1:65" s="2" customFormat="1" ht="54" x14ac:dyDescent="0.2">
      <c r="A158" s="34"/>
      <c r="B158" s="35"/>
      <c r="C158" s="36"/>
      <c r="D158" s="200" t="s">
        <v>164</v>
      </c>
      <c r="E158" s="36"/>
      <c r="F158" s="201" t="s">
        <v>232</v>
      </c>
      <c r="G158" s="36"/>
      <c r="H158" s="36"/>
      <c r="I158" s="202"/>
      <c r="J158" s="36"/>
      <c r="K158" s="36"/>
      <c r="L158" s="39"/>
      <c r="M158" s="203"/>
      <c r="N158" s="204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164</v>
      </c>
      <c r="AU158" s="17" t="s">
        <v>87</v>
      </c>
    </row>
    <row r="159" spans="1:65" s="2" customFormat="1" ht="24.25" customHeight="1" x14ac:dyDescent="0.2">
      <c r="A159" s="34"/>
      <c r="B159" s="35"/>
      <c r="C159" s="187" t="s">
        <v>233</v>
      </c>
      <c r="D159" s="187" t="s">
        <v>157</v>
      </c>
      <c r="E159" s="188" t="s">
        <v>234</v>
      </c>
      <c r="F159" s="189" t="s">
        <v>235</v>
      </c>
      <c r="G159" s="190" t="s">
        <v>198</v>
      </c>
      <c r="H159" s="191">
        <v>30</v>
      </c>
      <c r="I159" s="192"/>
      <c r="J159" s="193">
        <f>ROUND(I159*H159,2)</f>
        <v>0</v>
      </c>
      <c r="K159" s="189" t="s">
        <v>161</v>
      </c>
      <c r="L159" s="39"/>
      <c r="M159" s="194" t="s">
        <v>1</v>
      </c>
      <c r="N159" s="195" t="s">
        <v>42</v>
      </c>
      <c r="O159" s="7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8" t="s">
        <v>162</v>
      </c>
      <c r="AT159" s="198" t="s">
        <v>157</v>
      </c>
      <c r="AU159" s="198" t="s">
        <v>87</v>
      </c>
      <c r="AY159" s="17" t="s">
        <v>154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85</v>
      </c>
      <c r="BK159" s="199">
        <f>ROUND(I159*H159,2)</f>
        <v>0</v>
      </c>
      <c r="BL159" s="17" t="s">
        <v>162</v>
      </c>
      <c r="BM159" s="198" t="s">
        <v>236</v>
      </c>
    </row>
    <row r="160" spans="1:65" s="2" customFormat="1" ht="45" x14ac:dyDescent="0.2">
      <c r="A160" s="34"/>
      <c r="B160" s="35"/>
      <c r="C160" s="36"/>
      <c r="D160" s="200" t="s">
        <v>164</v>
      </c>
      <c r="E160" s="36"/>
      <c r="F160" s="201" t="s">
        <v>237</v>
      </c>
      <c r="G160" s="36"/>
      <c r="H160" s="36"/>
      <c r="I160" s="202"/>
      <c r="J160" s="36"/>
      <c r="K160" s="36"/>
      <c r="L160" s="39"/>
      <c r="M160" s="203"/>
      <c r="N160" s="204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164</v>
      </c>
      <c r="AU160" s="17" t="s">
        <v>87</v>
      </c>
    </row>
    <row r="161" spans="1:65" s="2" customFormat="1" ht="24.25" customHeight="1" x14ac:dyDescent="0.2">
      <c r="A161" s="34"/>
      <c r="B161" s="35"/>
      <c r="C161" s="187" t="s">
        <v>238</v>
      </c>
      <c r="D161" s="187" t="s">
        <v>157</v>
      </c>
      <c r="E161" s="188" t="s">
        <v>239</v>
      </c>
      <c r="F161" s="189" t="s">
        <v>240</v>
      </c>
      <c r="G161" s="190" t="s">
        <v>198</v>
      </c>
      <c r="H161" s="191">
        <v>30</v>
      </c>
      <c r="I161" s="192"/>
      <c r="J161" s="193">
        <f>ROUND(I161*H161,2)</f>
        <v>0</v>
      </c>
      <c r="K161" s="189" t="s">
        <v>161</v>
      </c>
      <c r="L161" s="39"/>
      <c r="M161" s="194" t="s">
        <v>1</v>
      </c>
      <c r="N161" s="195" t="s">
        <v>42</v>
      </c>
      <c r="O161" s="71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162</v>
      </c>
      <c r="AT161" s="198" t="s">
        <v>157</v>
      </c>
      <c r="AU161" s="198" t="s">
        <v>87</v>
      </c>
      <c r="AY161" s="17" t="s">
        <v>154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7" t="s">
        <v>85</v>
      </c>
      <c r="BK161" s="199">
        <f>ROUND(I161*H161,2)</f>
        <v>0</v>
      </c>
      <c r="BL161" s="17" t="s">
        <v>162</v>
      </c>
      <c r="BM161" s="198" t="s">
        <v>241</v>
      </c>
    </row>
    <row r="162" spans="1:65" s="2" customFormat="1" ht="45" x14ac:dyDescent="0.2">
      <c r="A162" s="34"/>
      <c r="B162" s="35"/>
      <c r="C162" s="36"/>
      <c r="D162" s="200" t="s">
        <v>164</v>
      </c>
      <c r="E162" s="36"/>
      <c r="F162" s="201" t="s">
        <v>242</v>
      </c>
      <c r="G162" s="36"/>
      <c r="H162" s="36"/>
      <c r="I162" s="202"/>
      <c r="J162" s="36"/>
      <c r="K162" s="36"/>
      <c r="L162" s="39"/>
      <c r="M162" s="203"/>
      <c r="N162" s="20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164</v>
      </c>
      <c r="AU162" s="17" t="s">
        <v>87</v>
      </c>
    </row>
    <row r="163" spans="1:65" s="2" customFormat="1" ht="24.25" customHeight="1" x14ac:dyDescent="0.2">
      <c r="A163" s="34"/>
      <c r="B163" s="35"/>
      <c r="C163" s="187" t="s">
        <v>8</v>
      </c>
      <c r="D163" s="187" t="s">
        <v>157</v>
      </c>
      <c r="E163" s="188" t="s">
        <v>243</v>
      </c>
      <c r="F163" s="189" t="s">
        <v>244</v>
      </c>
      <c r="G163" s="190" t="s">
        <v>198</v>
      </c>
      <c r="H163" s="191">
        <v>6</v>
      </c>
      <c r="I163" s="192"/>
      <c r="J163" s="193">
        <f>ROUND(I163*H163,2)</f>
        <v>0</v>
      </c>
      <c r="K163" s="189" t="s">
        <v>161</v>
      </c>
      <c r="L163" s="39"/>
      <c r="M163" s="194" t="s">
        <v>1</v>
      </c>
      <c r="N163" s="195" t="s">
        <v>42</v>
      </c>
      <c r="O163" s="7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8" t="s">
        <v>162</v>
      </c>
      <c r="AT163" s="198" t="s">
        <v>157</v>
      </c>
      <c r="AU163" s="198" t="s">
        <v>87</v>
      </c>
      <c r="AY163" s="17" t="s">
        <v>154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85</v>
      </c>
      <c r="BK163" s="199">
        <f>ROUND(I163*H163,2)</f>
        <v>0</v>
      </c>
      <c r="BL163" s="17" t="s">
        <v>162</v>
      </c>
      <c r="BM163" s="198" t="s">
        <v>245</v>
      </c>
    </row>
    <row r="164" spans="1:65" s="2" customFormat="1" ht="108" x14ac:dyDescent="0.2">
      <c r="A164" s="34"/>
      <c r="B164" s="35"/>
      <c r="C164" s="36"/>
      <c r="D164" s="200" t="s">
        <v>164</v>
      </c>
      <c r="E164" s="36"/>
      <c r="F164" s="201" t="s">
        <v>246</v>
      </c>
      <c r="G164" s="36"/>
      <c r="H164" s="36"/>
      <c r="I164" s="202"/>
      <c r="J164" s="36"/>
      <c r="K164" s="36"/>
      <c r="L164" s="39"/>
      <c r="M164" s="203"/>
      <c r="N164" s="204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164</v>
      </c>
      <c r="AU164" s="17" t="s">
        <v>87</v>
      </c>
    </row>
    <row r="165" spans="1:65" s="2" customFormat="1" ht="37.9" customHeight="1" x14ac:dyDescent="0.2">
      <c r="A165" s="34"/>
      <c r="B165" s="35"/>
      <c r="C165" s="187" t="s">
        <v>247</v>
      </c>
      <c r="D165" s="187" t="s">
        <v>157</v>
      </c>
      <c r="E165" s="188" t="s">
        <v>248</v>
      </c>
      <c r="F165" s="189" t="s">
        <v>249</v>
      </c>
      <c r="G165" s="190" t="s">
        <v>191</v>
      </c>
      <c r="H165" s="191">
        <v>16.8</v>
      </c>
      <c r="I165" s="192"/>
      <c r="J165" s="193">
        <f>ROUND(I165*H165,2)</f>
        <v>0</v>
      </c>
      <c r="K165" s="189" t="s">
        <v>161</v>
      </c>
      <c r="L165" s="39"/>
      <c r="M165" s="194" t="s">
        <v>1</v>
      </c>
      <c r="N165" s="195" t="s">
        <v>42</v>
      </c>
      <c r="O165" s="7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8" t="s">
        <v>162</v>
      </c>
      <c r="AT165" s="198" t="s">
        <v>157</v>
      </c>
      <c r="AU165" s="198" t="s">
        <v>87</v>
      </c>
      <c r="AY165" s="17" t="s">
        <v>154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85</v>
      </c>
      <c r="BK165" s="199">
        <f>ROUND(I165*H165,2)</f>
        <v>0</v>
      </c>
      <c r="BL165" s="17" t="s">
        <v>162</v>
      </c>
      <c r="BM165" s="198" t="s">
        <v>250</v>
      </c>
    </row>
    <row r="166" spans="1:65" s="2" customFormat="1" ht="36" x14ac:dyDescent="0.2">
      <c r="A166" s="34"/>
      <c r="B166" s="35"/>
      <c r="C166" s="36"/>
      <c r="D166" s="200" t="s">
        <v>164</v>
      </c>
      <c r="E166" s="36"/>
      <c r="F166" s="201" t="s">
        <v>251</v>
      </c>
      <c r="G166" s="36"/>
      <c r="H166" s="36"/>
      <c r="I166" s="202"/>
      <c r="J166" s="36"/>
      <c r="K166" s="36"/>
      <c r="L166" s="39"/>
      <c r="M166" s="203"/>
      <c r="N166" s="204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164</v>
      </c>
      <c r="AU166" s="17" t="s">
        <v>87</v>
      </c>
    </row>
    <row r="167" spans="1:65" s="13" customFormat="1" x14ac:dyDescent="0.2">
      <c r="B167" s="205"/>
      <c r="C167" s="206"/>
      <c r="D167" s="200" t="s">
        <v>166</v>
      </c>
      <c r="E167" s="207" t="s">
        <v>1</v>
      </c>
      <c r="F167" s="208" t="s">
        <v>252</v>
      </c>
      <c r="G167" s="206"/>
      <c r="H167" s="209">
        <v>16.8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166</v>
      </c>
      <c r="AU167" s="215" t="s">
        <v>87</v>
      </c>
      <c r="AV167" s="13" t="s">
        <v>87</v>
      </c>
      <c r="AW167" s="13" t="s">
        <v>34</v>
      </c>
      <c r="AX167" s="13" t="s">
        <v>85</v>
      </c>
      <c r="AY167" s="215" t="s">
        <v>154</v>
      </c>
    </row>
    <row r="168" spans="1:65" s="2" customFormat="1" ht="37.9" customHeight="1" x14ac:dyDescent="0.2">
      <c r="A168" s="34"/>
      <c r="B168" s="35"/>
      <c r="C168" s="187" t="s">
        <v>253</v>
      </c>
      <c r="D168" s="187" t="s">
        <v>157</v>
      </c>
      <c r="E168" s="188" t="s">
        <v>254</v>
      </c>
      <c r="F168" s="189" t="s">
        <v>255</v>
      </c>
      <c r="G168" s="190" t="s">
        <v>191</v>
      </c>
      <c r="H168" s="191">
        <v>16.8</v>
      </c>
      <c r="I168" s="192"/>
      <c r="J168" s="193">
        <f>ROUND(I168*H168,2)</f>
        <v>0</v>
      </c>
      <c r="K168" s="189" t="s">
        <v>161</v>
      </c>
      <c r="L168" s="39"/>
      <c r="M168" s="194" t="s">
        <v>1</v>
      </c>
      <c r="N168" s="195" t="s">
        <v>42</v>
      </c>
      <c r="O168" s="7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162</v>
      </c>
      <c r="AT168" s="198" t="s">
        <v>157</v>
      </c>
      <c r="AU168" s="198" t="s">
        <v>87</v>
      </c>
      <c r="AY168" s="17" t="s">
        <v>154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7" t="s">
        <v>85</v>
      </c>
      <c r="BK168" s="199">
        <f>ROUND(I168*H168,2)</f>
        <v>0</v>
      </c>
      <c r="BL168" s="17" t="s">
        <v>162</v>
      </c>
      <c r="BM168" s="198" t="s">
        <v>256</v>
      </c>
    </row>
    <row r="169" spans="1:65" s="2" customFormat="1" ht="36" x14ac:dyDescent="0.2">
      <c r="A169" s="34"/>
      <c r="B169" s="35"/>
      <c r="C169" s="36"/>
      <c r="D169" s="200" t="s">
        <v>164</v>
      </c>
      <c r="E169" s="36"/>
      <c r="F169" s="201" t="s">
        <v>257</v>
      </c>
      <c r="G169" s="36"/>
      <c r="H169" s="36"/>
      <c r="I169" s="202"/>
      <c r="J169" s="36"/>
      <c r="K169" s="36"/>
      <c r="L169" s="39"/>
      <c r="M169" s="203"/>
      <c r="N169" s="20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164</v>
      </c>
      <c r="AU169" s="17" t="s">
        <v>87</v>
      </c>
    </row>
    <row r="170" spans="1:65" s="13" customFormat="1" x14ac:dyDescent="0.2">
      <c r="B170" s="205"/>
      <c r="C170" s="206"/>
      <c r="D170" s="200" t="s">
        <v>166</v>
      </c>
      <c r="E170" s="207" t="s">
        <v>1</v>
      </c>
      <c r="F170" s="208" t="s">
        <v>258</v>
      </c>
      <c r="G170" s="206"/>
      <c r="H170" s="209">
        <v>16.8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166</v>
      </c>
      <c r="AU170" s="215" t="s">
        <v>87</v>
      </c>
      <c r="AV170" s="13" t="s">
        <v>87</v>
      </c>
      <c r="AW170" s="13" t="s">
        <v>34</v>
      </c>
      <c r="AX170" s="13" t="s">
        <v>85</v>
      </c>
      <c r="AY170" s="215" t="s">
        <v>154</v>
      </c>
    </row>
    <row r="171" spans="1:65" s="2" customFormat="1" ht="21.75" customHeight="1" x14ac:dyDescent="0.2">
      <c r="A171" s="34"/>
      <c r="B171" s="35"/>
      <c r="C171" s="187" t="s">
        <v>259</v>
      </c>
      <c r="D171" s="187" t="s">
        <v>157</v>
      </c>
      <c r="E171" s="188" t="s">
        <v>260</v>
      </c>
      <c r="F171" s="189" t="s">
        <v>261</v>
      </c>
      <c r="G171" s="190" t="s">
        <v>191</v>
      </c>
      <c r="H171" s="191">
        <v>7</v>
      </c>
      <c r="I171" s="192"/>
      <c r="J171" s="193">
        <f>ROUND(I171*H171,2)</f>
        <v>0</v>
      </c>
      <c r="K171" s="189" t="s">
        <v>161</v>
      </c>
      <c r="L171" s="39"/>
      <c r="M171" s="194" t="s">
        <v>1</v>
      </c>
      <c r="N171" s="195" t="s">
        <v>42</v>
      </c>
      <c r="O171" s="71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162</v>
      </c>
      <c r="AT171" s="198" t="s">
        <v>157</v>
      </c>
      <c r="AU171" s="198" t="s">
        <v>87</v>
      </c>
      <c r="AY171" s="17" t="s">
        <v>154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85</v>
      </c>
      <c r="BK171" s="199">
        <f>ROUND(I171*H171,2)</f>
        <v>0</v>
      </c>
      <c r="BL171" s="17" t="s">
        <v>162</v>
      </c>
      <c r="BM171" s="198" t="s">
        <v>262</v>
      </c>
    </row>
    <row r="172" spans="1:65" s="2" customFormat="1" ht="18" x14ac:dyDescent="0.2">
      <c r="A172" s="34"/>
      <c r="B172" s="35"/>
      <c r="C172" s="36"/>
      <c r="D172" s="200" t="s">
        <v>164</v>
      </c>
      <c r="E172" s="36"/>
      <c r="F172" s="201" t="s">
        <v>263</v>
      </c>
      <c r="G172" s="36"/>
      <c r="H172" s="36"/>
      <c r="I172" s="202"/>
      <c r="J172" s="36"/>
      <c r="K172" s="36"/>
      <c r="L172" s="39"/>
      <c r="M172" s="203"/>
      <c r="N172" s="20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164</v>
      </c>
      <c r="AU172" s="17" t="s">
        <v>87</v>
      </c>
    </row>
    <row r="173" spans="1:65" s="2" customFormat="1" ht="24.25" customHeight="1" x14ac:dyDescent="0.2">
      <c r="A173" s="34"/>
      <c r="B173" s="35"/>
      <c r="C173" s="187" t="s">
        <v>264</v>
      </c>
      <c r="D173" s="187" t="s">
        <v>157</v>
      </c>
      <c r="E173" s="188" t="s">
        <v>265</v>
      </c>
      <c r="F173" s="189" t="s">
        <v>266</v>
      </c>
      <c r="G173" s="190" t="s">
        <v>267</v>
      </c>
      <c r="H173" s="191">
        <v>39.5</v>
      </c>
      <c r="I173" s="192"/>
      <c r="J173" s="193">
        <f>ROUND(I173*H173,2)</f>
        <v>0</v>
      </c>
      <c r="K173" s="189" t="s">
        <v>161</v>
      </c>
      <c r="L173" s="39"/>
      <c r="M173" s="194" t="s">
        <v>1</v>
      </c>
      <c r="N173" s="195" t="s">
        <v>42</v>
      </c>
      <c r="O173" s="71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8" t="s">
        <v>162</v>
      </c>
      <c r="AT173" s="198" t="s">
        <v>157</v>
      </c>
      <c r="AU173" s="198" t="s">
        <v>87</v>
      </c>
      <c r="AY173" s="17" t="s">
        <v>154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85</v>
      </c>
      <c r="BK173" s="199">
        <f>ROUND(I173*H173,2)</f>
        <v>0</v>
      </c>
      <c r="BL173" s="17" t="s">
        <v>162</v>
      </c>
      <c r="BM173" s="198" t="s">
        <v>268</v>
      </c>
    </row>
    <row r="174" spans="1:65" s="2" customFormat="1" ht="27" x14ac:dyDescent="0.2">
      <c r="A174" s="34"/>
      <c r="B174" s="35"/>
      <c r="C174" s="36"/>
      <c r="D174" s="200" t="s">
        <v>164</v>
      </c>
      <c r="E174" s="36"/>
      <c r="F174" s="201" t="s">
        <v>269</v>
      </c>
      <c r="G174" s="36"/>
      <c r="H174" s="36"/>
      <c r="I174" s="202"/>
      <c r="J174" s="36"/>
      <c r="K174" s="36"/>
      <c r="L174" s="39"/>
      <c r="M174" s="203"/>
      <c r="N174" s="204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164</v>
      </c>
      <c r="AU174" s="17" t="s">
        <v>87</v>
      </c>
    </row>
    <row r="175" spans="1:65" s="13" customFormat="1" x14ac:dyDescent="0.2">
      <c r="B175" s="205"/>
      <c r="C175" s="206"/>
      <c r="D175" s="200" t="s">
        <v>166</v>
      </c>
      <c r="E175" s="207" t="s">
        <v>102</v>
      </c>
      <c r="F175" s="208" t="s">
        <v>270</v>
      </c>
      <c r="G175" s="206"/>
      <c r="H175" s="209">
        <v>39.5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166</v>
      </c>
      <c r="AU175" s="215" t="s">
        <v>87</v>
      </c>
      <c r="AV175" s="13" t="s">
        <v>87</v>
      </c>
      <c r="AW175" s="13" t="s">
        <v>34</v>
      </c>
      <c r="AX175" s="13" t="s">
        <v>85</v>
      </c>
      <c r="AY175" s="215" t="s">
        <v>154</v>
      </c>
    </row>
    <row r="176" spans="1:65" s="2" customFormat="1" ht="24.25" customHeight="1" x14ac:dyDescent="0.2">
      <c r="A176" s="34"/>
      <c r="B176" s="35"/>
      <c r="C176" s="187" t="s">
        <v>271</v>
      </c>
      <c r="D176" s="187" t="s">
        <v>157</v>
      </c>
      <c r="E176" s="188" t="s">
        <v>272</v>
      </c>
      <c r="F176" s="189" t="s">
        <v>273</v>
      </c>
      <c r="G176" s="190" t="s">
        <v>191</v>
      </c>
      <c r="H176" s="191">
        <v>14</v>
      </c>
      <c r="I176" s="192"/>
      <c r="J176" s="193">
        <f>ROUND(I176*H176,2)</f>
        <v>0</v>
      </c>
      <c r="K176" s="189" t="s">
        <v>161</v>
      </c>
      <c r="L176" s="39"/>
      <c r="M176" s="194" t="s">
        <v>1</v>
      </c>
      <c r="N176" s="195" t="s">
        <v>42</v>
      </c>
      <c r="O176" s="7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8" t="s">
        <v>162</v>
      </c>
      <c r="AT176" s="198" t="s">
        <v>157</v>
      </c>
      <c r="AU176" s="198" t="s">
        <v>87</v>
      </c>
      <c r="AY176" s="17" t="s">
        <v>154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7" t="s">
        <v>85</v>
      </c>
      <c r="BK176" s="199">
        <f>ROUND(I176*H176,2)</f>
        <v>0</v>
      </c>
      <c r="BL176" s="17" t="s">
        <v>162</v>
      </c>
      <c r="BM176" s="198" t="s">
        <v>274</v>
      </c>
    </row>
    <row r="177" spans="1:65" s="2" customFormat="1" ht="36" x14ac:dyDescent="0.2">
      <c r="A177" s="34"/>
      <c r="B177" s="35"/>
      <c r="C177" s="36"/>
      <c r="D177" s="200" t="s">
        <v>164</v>
      </c>
      <c r="E177" s="36"/>
      <c r="F177" s="201" t="s">
        <v>275</v>
      </c>
      <c r="G177" s="36"/>
      <c r="H177" s="36"/>
      <c r="I177" s="202"/>
      <c r="J177" s="36"/>
      <c r="K177" s="36"/>
      <c r="L177" s="39"/>
      <c r="M177" s="203"/>
      <c r="N177" s="204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164</v>
      </c>
      <c r="AU177" s="17" t="s">
        <v>87</v>
      </c>
    </row>
    <row r="178" spans="1:65" s="13" customFormat="1" x14ac:dyDescent="0.2">
      <c r="B178" s="205"/>
      <c r="C178" s="206"/>
      <c r="D178" s="200" t="s">
        <v>166</v>
      </c>
      <c r="E178" s="207" t="s">
        <v>276</v>
      </c>
      <c r="F178" s="208" t="s">
        <v>277</v>
      </c>
      <c r="G178" s="206"/>
      <c r="H178" s="209">
        <v>14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166</v>
      </c>
      <c r="AU178" s="215" t="s">
        <v>87</v>
      </c>
      <c r="AV178" s="13" t="s">
        <v>87</v>
      </c>
      <c r="AW178" s="13" t="s">
        <v>34</v>
      </c>
      <c r="AX178" s="13" t="s">
        <v>85</v>
      </c>
      <c r="AY178" s="215" t="s">
        <v>154</v>
      </c>
    </row>
    <row r="179" spans="1:65" s="2" customFormat="1" ht="33" customHeight="1" x14ac:dyDescent="0.2">
      <c r="A179" s="34"/>
      <c r="B179" s="35"/>
      <c r="C179" s="187" t="s">
        <v>7</v>
      </c>
      <c r="D179" s="187" t="s">
        <v>157</v>
      </c>
      <c r="E179" s="188" t="s">
        <v>278</v>
      </c>
      <c r="F179" s="189" t="s">
        <v>279</v>
      </c>
      <c r="G179" s="190" t="s">
        <v>267</v>
      </c>
      <c r="H179" s="191">
        <v>33.68</v>
      </c>
      <c r="I179" s="192"/>
      <c r="J179" s="193">
        <f>ROUND(I179*H179,2)</f>
        <v>0</v>
      </c>
      <c r="K179" s="189" t="s">
        <v>161</v>
      </c>
      <c r="L179" s="39"/>
      <c r="M179" s="194" t="s">
        <v>1</v>
      </c>
      <c r="N179" s="195" t="s">
        <v>42</v>
      </c>
      <c r="O179" s="7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8" t="s">
        <v>162</v>
      </c>
      <c r="AT179" s="198" t="s">
        <v>157</v>
      </c>
      <c r="AU179" s="198" t="s">
        <v>87</v>
      </c>
      <c r="AY179" s="17" t="s">
        <v>154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85</v>
      </c>
      <c r="BK179" s="199">
        <f>ROUND(I179*H179,2)</f>
        <v>0</v>
      </c>
      <c r="BL179" s="17" t="s">
        <v>162</v>
      </c>
      <c r="BM179" s="198" t="s">
        <v>280</v>
      </c>
    </row>
    <row r="180" spans="1:65" s="2" customFormat="1" ht="45" x14ac:dyDescent="0.2">
      <c r="A180" s="34"/>
      <c r="B180" s="35"/>
      <c r="C180" s="36"/>
      <c r="D180" s="200" t="s">
        <v>164</v>
      </c>
      <c r="E180" s="36"/>
      <c r="F180" s="201" t="s">
        <v>281</v>
      </c>
      <c r="G180" s="36"/>
      <c r="H180" s="36"/>
      <c r="I180" s="202"/>
      <c r="J180" s="36"/>
      <c r="K180" s="36"/>
      <c r="L180" s="39"/>
      <c r="M180" s="203"/>
      <c r="N180" s="204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164</v>
      </c>
      <c r="AU180" s="17" t="s">
        <v>87</v>
      </c>
    </row>
    <row r="181" spans="1:65" s="13" customFormat="1" ht="20" x14ac:dyDescent="0.2">
      <c r="B181" s="205"/>
      <c r="C181" s="206"/>
      <c r="D181" s="200" t="s">
        <v>166</v>
      </c>
      <c r="E181" s="207" t="s">
        <v>122</v>
      </c>
      <c r="F181" s="208" t="s">
        <v>282</v>
      </c>
      <c r="G181" s="206"/>
      <c r="H181" s="209">
        <v>33.68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166</v>
      </c>
      <c r="AU181" s="215" t="s">
        <v>87</v>
      </c>
      <c r="AV181" s="13" t="s">
        <v>87</v>
      </c>
      <c r="AW181" s="13" t="s">
        <v>34</v>
      </c>
      <c r="AX181" s="13" t="s">
        <v>85</v>
      </c>
      <c r="AY181" s="215" t="s">
        <v>154</v>
      </c>
    </row>
    <row r="182" spans="1:65" s="15" customFormat="1" ht="20" x14ac:dyDescent="0.2">
      <c r="B182" s="227"/>
      <c r="C182" s="228"/>
      <c r="D182" s="200" t="s">
        <v>166</v>
      </c>
      <c r="E182" s="229" t="s">
        <v>1</v>
      </c>
      <c r="F182" s="230" t="s">
        <v>283</v>
      </c>
      <c r="G182" s="228"/>
      <c r="H182" s="229" t="s">
        <v>1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166</v>
      </c>
      <c r="AU182" s="236" t="s">
        <v>87</v>
      </c>
      <c r="AV182" s="15" t="s">
        <v>85</v>
      </c>
      <c r="AW182" s="15" t="s">
        <v>34</v>
      </c>
      <c r="AX182" s="15" t="s">
        <v>77</v>
      </c>
      <c r="AY182" s="236" t="s">
        <v>154</v>
      </c>
    </row>
    <row r="183" spans="1:65" s="2" customFormat="1" ht="21.75" customHeight="1" x14ac:dyDescent="0.2">
      <c r="A183" s="34"/>
      <c r="B183" s="35"/>
      <c r="C183" s="187" t="s">
        <v>284</v>
      </c>
      <c r="D183" s="187" t="s">
        <v>157</v>
      </c>
      <c r="E183" s="188" t="s">
        <v>285</v>
      </c>
      <c r="F183" s="189" t="s">
        <v>286</v>
      </c>
      <c r="G183" s="190" t="s">
        <v>191</v>
      </c>
      <c r="H183" s="191">
        <v>7</v>
      </c>
      <c r="I183" s="192"/>
      <c r="J183" s="193">
        <f>ROUND(I183*H183,2)</f>
        <v>0</v>
      </c>
      <c r="K183" s="189" t="s">
        <v>161</v>
      </c>
      <c r="L183" s="39"/>
      <c r="M183" s="194" t="s">
        <v>1</v>
      </c>
      <c r="N183" s="195" t="s">
        <v>42</v>
      </c>
      <c r="O183" s="71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8" t="s">
        <v>162</v>
      </c>
      <c r="AT183" s="198" t="s">
        <v>157</v>
      </c>
      <c r="AU183" s="198" t="s">
        <v>87</v>
      </c>
      <c r="AY183" s="17" t="s">
        <v>154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7" t="s">
        <v>85</v>
      </c>
      <c r="BK183" s="199">
        <f>ROUND(I183*H183,2)</f>
        <v>0</v>
      </c>
      <c r="BL183" s="17" t="s">
        <v>162</v>
      </c>
      <c r="BM183" s="198" t="s">
        <v>287</v>
      </c>
    </row>
    <row r="184" spans="1:65" s="2" customFormat="1" ht="27" x14ac:dyDescent="0.2">
      <c r="A184" s="34"/>
      <c r="B184" s="35"/>
      <c r="C184" s="36"/>
      <c r="D184" s="200" t="s">
        <v>164</v>
      </c>
      <c r="E184" s="36"/>
      <c r="F184" s="201" t="s">
        <v>288</v>
      </c>
      <c r="G184" s="36"/>
      <c r="H184" s="36"/>
      <c r="I184" s="202"/>
      <c r="J184" s="36"/>
      <c r="K184" s="36"/>
      <c r="L184" s="39"/>
      <c r="M184" s="203"/>
      <c r="N184" s="204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164</v>
      </c>
      <c r="AU184" s="17" t="s">
        <v>87</v>
      </c>
    </row>
    <row r="185" spans="1:65" s="13" customFormat="1" x14ac:dyDescent="0.2">
      <c r="B185" s="205"/>
      <c r="C185" s="206"/>
      <c r="D185" s="200" t="s">
        <v>166</v>
      </c>
      <c r="E185" s="207" t="s">
        <v>117</v>
      </c>
      <c r="F185" s="208" t="s">
        <v>118</v>
      </c>
      <c r="G185" s="206"/>
      <c r="H185" s="209">
        <v>7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166</v>
      </c>
      <c r="AU185" s="215" t="s">
        <v>87</v>
      </c>
      <c r="AV185" s="13" t="s">
        <v>87</v>
      </c>
      <c r="AW185" s="13" t="s">
        <v>34</v>
      </c>
      <c r="AX185" s="13" t="s">
        <v>85</v>
      </c>
      <c r="AY185" s="215" t="s">
        <v>154</v>
      </c>
    </row>
    <row r="186" spans="1:65" s="2" customFormat="1" ht="21.75" customHeight="1" x14ac:dyDescent="0.2">
      <c r="A186" s="34"/>
      <c r="B186" s="35"/>
      <c r="C186" s="187" t="s">
        <v>289</v>
      </c>
      <c r="D186" s="187" t="s">
        <v>157</v>
      </c>
      <c r="E186" s="188" t="s">
        <v>290</v>
      </c>
      <c r="F186" s="189" t="s">
        <v>291</v>
      </c>
      <c r="G186" s="190" t="s">
        <v>191</v>
      </c>
      <c r="H186" s="191">
        <v>6</v>
      </c>
      <c r="I186" s="192"/>
      <c r="J186" s="193">
        <f>ROUND(I186*H186,2)</f>
        <v>0</v>
      </c>
      <c r="K186" s="189" t="s">
        <v>161</v>
      </c>
      <c r="L186" s="39"/>
      <c r="M186" s="194" t="s">
        <v>1</v>
      </c>
      <c r="N186" s="195" t="s">
        <v>42</v>
      </c>
      <c r="O186" s="7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8" t="s">
        <v>162</v>
      </c>
      <c r="AT186" s="198" t="s">
        <v>157</v>
      </c>
      <c r="AU186" s="198" t="s">
        <v>87</v>
      </c>
      <c r="AY186" s="17" t="s">
        <v>154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7" t="s">
        <v>85</v>
      </c>
      <c r="BK186" s="199">
        <f>ROUND(I186*H186,2)</f>
        <v>0</v>
      </c>
      <c r="BL186" s="17" t="s">
        <v>162</v>
      </c>
      <c r="BM186" s="198" t="s">
        <v>292</v>
      </c>
    </row>
    <row r="187" spans="1:65" s="2" customFormat="1" ht="27" x14ac:dyDescent="0.2">
      <c r="A187" s="34"/>
      <c r="B187" s="35"/>
      <c r="C187" s="36"/>
      <c r="D187" s="200" t="s">
        <v>164</v>
      </c>
      <c r="E187" s="36"/>
      <c r="F187" s="201" t="s">
        <v>293</v>
      </c>
      <c r="G187" s="36"/>
      <c r="H187" s="36"/>
      <c r="I187" s="202"/>
      <c r="J187" s="36"/>
      <c r="K187" s="36"/>
      <c r="L187" s="39"/>
      <c r="M187" s="203"/>
      <c r="N187" s="204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164</v>
      </c>
      <c r="AU187" s="17" t="s">
        <v>87</v>
      </c>
    </row>
    <row r="188" spans="1:65" s="13" customFormat="1" x14ac:dyDescent="0.2">
      <c r="B188" s="205"/>
      <c r="C188" s="206"/>
      <c r="D188" s="200" t="s">
        <v>166</v>
      </c>
      <c r="E188" s="207" t="s">
        <v>119</v>
      </c>
      <c r="F188" s="208" t="s">
        <v>120</v>
      </c>
      <c r="G188" s="206"/>
      <c r="H188" s="209">
        <v>6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166</v>
      </c>
      <c r="AU188" s="215" t="s">
        <v>87</v>
      </c>
      <c r="AV188" s="13" t="s">
        <v>87</v>
      </c>
      <c r="AW188" s="13" t="s">
        <v>34</v>
      </c>
      <c r="AX188" s="13" t="s">
        <v>85</v>
      </c>
      <c r="AY188" s="215" t="s">
        <v>154</v>
      </c>
    </row>
    <row r="189" spans="1:65" s="2" customFormat="1" ht="24.25" customHeight="1" x14ac:dyDescent="0.2">
      <c r="A189" s="34"/>
      <c r="B189" s="35"/>
      <c r="C189" s="187" t="s">
        <v>294</v>
      </c>
      <c r="D189" s="187" t="s">
        <v>157</v>
      </c>
      <c r="E189" s="188" t="s">
        <v>295</v>
      </c>
      <c r="F189" s="189" t="s">
        <v>296</v>
      </c>
      <c r="G189" s="190" t="s">
        <v>160</v>
      </c>
      <c r="H189" s="191">
        <v>4.2</v>
      </c>
      <c r="I189" s="192"/>
      <c r="J189" s="193">
        <f>ROUND(I189*H189,2)</f>
        <v>0</v>
      </c>
      <c r="K189" s="189" t="s">
        <v>161</v>
      </c>
      <c r="L189" s="39"/>
      <c r="M189" s="194" t="s">
        <v>1</v>
      </c>
      <c r="N189" s="195" t="s">
        <v>42</v>
      </c>
      <c r="O189" s="71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162</v>
      </c>
      <c r="AT189" s="198" t="s">
        <v>157</v>
      </c>
      <c r="AU189" s="198" t="s">
        <v>87</v>
      </c>
      <c r="AY189" s="17" t="s">
        <v>154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7" t="s">
        <v>85</v>
      </c>
      <c r="BK189" s="199">
        <f>ROUND(I189*H189,2)</f>
        <v>0</v>
      </c>
      <c r="BL189" s="17" t="s">
        <v>162</v>
      </c>
      <c r="BM189" s="198" t="s">
        <v>297</v>
      </c>
    </row>
    <row r="190" spans="1:65" s="2" customFormat="1" ht="36" x14ac:dyDescent="0.2">
      <c r="A190" s="34"/>
      <c r="B190" s="35"/>
      <c r="C190" s="36"/>
      <c r="D190" s="200" t="s">
        <v>164</v>
      </c>
      <c r="E190" s="36"/>
      <c r="F190" s="201" t="s">
        <v>298</v>
      </c>
      <c r="G190" s="36"/>
      <c r="H190" s="36"/>
      <c r="I190" s="202"/>
      <c r="J190" s="36"/>
      <c r="K190" s="36"/>
      <c r="L190" s="39"/>
      <c r="M190" s="203"/>
      <c r="N190" s="20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164</v>
      </c>
      <c r="AU190" s="17" t="s">
        <v>87</v>
      </c>
    </row>
    <row r="191" spans="1:65" s="13" customFormat="1" x14ac:dyDescent="0.2">
      <c r="B191" s="205"/>
      <c r="C191" s="206"/>
      <c r="D191" s="200" t="s">
        <v>166</v>
      </c>
      <c r="E191" s="207" t="s">
        <v>1</v>
      </c>
      <c r="F191" s="208" t="s">
        <v>299</v>
      </c>
      <c r="G191" s="206"/>
      <c r="H191" s="209">
        <v>4.2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166</v>
      </c>
      <c r="AU191" s="215" t="s">
        <v>87</v>
      </c>
      <c r="AV191" s="13" t="s">
        <v>87</v>
      </c>
      <c r="AW191" s="13" t="s">
        <v>34</v>
      </c>
      <c r="AX191" s="13" t="s">
        <v>85</v>
      </c>
      <c r="AY191" s="215" t="s">
        <v>154</v>
      </c>
    </row>
    <row r="192" spans="1:65" s="2" customFormat="1" ht="16.5" customHeight="1" x14ac:dyDescent="0.2">
      <c r="A192" s="34"/>
      <c r="B192" s="35"/>
      <c r="C192" s="187" t="s">
        <v>300</v>
      </c>
      <c r="D192" s="187" t="s">
        <v>157</v>
      </c>
      <c r="E192" s="188" t="s">
        <v>301</v>
      </c>
      <c r="F192" s="189" t="s">
        <v>302</v>
      </c>
      <c r="G192" s="190" t="s">
        <v>267</v>
      </c>
      <c r="H192" s="191">
        <v>72</v>
      </c>
      <c r="I192" s="192"/>
      <c r="J192" s="193">
        <f>ROUND(I192*H192,2)</f>
        <v>0</v>
      </c>
      <c r="K192" s="189" t="s">
        <v>161</v>
      </c>
      <c r="L192" s="39"/>
      <c r="M192" s="194" t="s">
        <v>1</v>
      </c>
      <c r="N192" s="195" t="s">
        <v>42</v>
      </c>
      <c r="O192" s="71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162</v>
      </c>
      <c r="AT192" s="198" t="s">
        <v>157</v>
      </c>
      <c r="AU192" s="198" t="s">
        <v>87</v>
      </c>
      <c r="AY192" s="17" t="s">
        <v>154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7" t="s">
        <v>85</v>
      </c>
      <c r="BK192" s="199">
        <f>ROUND(I192*H192,2)</f>
        <v>0</v>
      </c>
      <c r="BL192" s="17" t="s">
        <v>162</v>
      </c>
      <c r="BM192" s="198" t="s">
        <v>303</v>
      </c>
    </row>
    <row r="193" spans="1:65" s="2" customFormat="1" ht="27" x14ac:dyDescent="0.2">
      <c r="A193" s="34"/>
      <c r="B193" s="35"/>
      <c r="C193" s="36"/>
      <c r="D193" s="200" t="s">
        <v>164</v>
      </c>
      <c r="E193" s="36"/>
      <c r="F193" s="201" t="s">
        <v>304</v>
      </c>
      <c r="G193" s="36"/>
      <c r="H193" s="36"/>
      <c r="I193" s="202"/>
      <c r="J193" s="36"/>
      <c r="K193" s="36"/>
      <c r="L193" s="39"/>
      <c r="M193" s="203"/>
      <c r="N193" s="20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164</v>
      </c>
      <c r="AU193" s="17" t="s">
        <v>87</v>
      </c>
    </row>
    <row r="194" spans="1:65" s="13" customFormat="1" x14ac:dyDescent="0.2">
      <c r="B194" s="205"/>
      <c r="C194" s="206"/>
      <c r="D194" s="200" t="s">
        <v>166</v>
      </c>
      <c r="E194" s="207" t="s">
        <v>1</v>
      </c>
      <c r="F194" s="208" t="s">
        <v>305</v>
      </c>
      <c r="G194" s="206"/>
      <c r="H194" s="209">
        <v>72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166</v>
      </c>
      <c r="AU194" s="215" t="s">
        <v>87</v>
      </c>
      <c r="AV194" s="13" t="s">
        <v>87</v>
      </c>
      <c r="AW194" s="13" t="s">
        <v>34</v>
      </c>
      <c r="AX194" s="13" t="s">
        <v>85</v>
      </c>
      <c r="AY194" s="215" t="s">
        <v>154</v>
      </c>
    </row>
    <row r="195" spans="1:65" s="12" customFormat="1" ht="25.9" customHeight="1" x14ac:dyDescent="0.35">
      <c r="B195" s="171"/>
      <c r="C195" s="172"/>
      <c r="D195" s="173" t="s">
        <v>76</v>
      </c>
      <c r="E195" s="174" t="s">
        <v>306</v>
      </c>
      <c r="F195" s="174" t="s">
        <v>307</v>
      </c>
      <c r="G195" s="172"/>
      <c r="H195" s="172"/>
      <c r="I195" s="175"/>
      <c r="J195" s="176">
        <f>BK195</f>
        <v>0</v>
      </c>
      <c r="K195" s="172"/>
      <c r="L195" s="177"/>
      <c r="M195" s="178"/>
      <c r="N195" s="179"/>
      <c r="O195" s="179"/>
      <c r="P195" s="180">
        <f>P196+SUM(P197:P242)</f>
        <v>0</v>
      </c>
      <c r="Q195" s="179"/>
      <c r="R195" s="180">
        <f>R196+SUM(R197:R242)</f>
        <v>239.31399999999999</v>
      </c>
      <c r="S195" s="179"/>
      <c r="T195" s="181">
        <f>T196+SUM(T197:T242)</f>
        <v>0</v>
      </c>
      <c r="AR195" s="182" t="s">
        <v>173</v>
      </c>
      <c r="AT195" s="183" t="s">
        <v>76</v>
      </c>
      <c r="AU195" s="183" t="s">
        <v>77</v>
      </c>
      <c r="AY195" s="182" t="s">
        <v>154</v>
      </c>
      <c r="BK195" s="184">
        <f>BK196+SUM(BK197:BK242)</f>
        <v>0</v>
      </c>
    </row>
    <row r="196" spans="1:65" s="2" customFormat="1" ht="16.5" customHeight="1" x14ac:dyDescent="0.2">
      <c r="A196" s="34"/>
      <c r="B196" s="35"/>
      <c r="C196" s="237" t="s">
        <v>308</v>
      </c>
      <c r="D196" s="237" t="s">
        <v>306</v>
      </c>
      <c r="E196" s="238" t="s">
        <v>309</v>
      </c>
      <c r="F196" s="239" t="s">
        <v>310</v>
      </c>
      <c r="G196" s="240" t="s">
        <v>311</v>
      </c>
      <c r="H196" s="241">
        <v>220.83099999999999</v>
      </c>
      <c r="I196" s="242"/>
      <c r="J196" s="243">
        <f>ROUND(I196*H196,2)</f>
        <v>0</v>
      </c>
      <c r="K196" s="239" t="s">
        <v>161</v>
      </c>
      <c r="L196" s="244"/>
      <c r="M196" s="245" t="s">
        <v>1</v>
      </c>
      <c r="N196" s="246" t="s">
        <v>42</v>
      </c>
      <c r="O196" s="71"/>
      <c r="P196" s="196">
        <f>O196*H196</f>
        <v>0</v>
      </c>
      <c r="Q196" s="196">
        <v>1</v>
      </c>
      <c r="R196" s="196">
        <f>Q196*H196</f>
        <v>220.83099999999999</v>
      </c>
      <c r="S196" s="196">
        <v>0</v>
      </c>
      <c r="T196" s="19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8" t="s">
        <v>201</v>
      </c>
      <c r="AT196" s="198" t="s">
        <v>306</v>
      </c>
      <c r="AU196" s="198" t="s">
        <v>85</v>
      </c>
      <c r="AY196" s="17" t="s">
        <v>154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85</v>
      </c>
      <c r="BK196" s="199">
        <f>ROUND(I196*H196,2)</f>
        <v>0</v>
      </c>
      <c r="BL196" s="17" t="s">
        <v>162</v>
      </c>
      <c r="BM196" s="198" t="s">
        <v>312</v>
      </c>
    </row>
    <row r="197" spans="1:65" s="2" customFormat="1" x14ac:dyDescent="0.2">
      <c r="A197" s="34"/>
      <c r="B197" s="35"/>
      <c r="C197" s="36"/>
      <c r="D197" s="200" t="s">
        <v>164</v>
      </c>
      <c r="E197" s="36"/>
      <c r="F197" s="201" t="s">
        <v>310</v>
      </c>
      <c r="G197" s="36"/>
      <c r="H197" s="36"/>
      <c r="I197" s="202"/>
      <c r="J197" s="36"/>
      <c r="K197" s="36"/>
      <c r="L197" s="39"/>
      <c r="M197" s="203"/>
      <c r="N197" s="204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164</v>
      </c>
      <c r="AU197" s="17" t="s">
        <v>85</v>
      </c>
    </row>
    <row r="198" spans="1:65" s="13" customFormat="1" x14ac:dyDescent="0.2">
      <c r="B198" s="205"/>
      <c r="C198" s="206"/>
      <c r="D198" s="200" t="s">
        <v>166</v>
      </c>
      <c r="E198" s="207" t="s">
        <v>1</v>
      </c>
      <c r="F198" s="208" t="s">
        <v>313</v>
      </c>
      <c r="G198" s="206"/>
      <c r="H198" s="209">
        <v>42.31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166</v>
      </c>
      <c r="AU198" s="215" t="s">
        <v>85</v>
      </c>
      <c r="AV198" s="13" t="s">
        <v>87</v>
      </c>
      <c r="AW198" s="13" t="s">
        <v>34</v>
      </c>
      <c r="AX198" s="13" t="s">
        <v>77</v>
      </c>
      <c r="AY198" s="215" t="s">
        <v>154</v>
      </c>
    </row>
    <row r="199" spans="1:65" s="13" customFormat="1" x14ac:dyDescent="0.2">
      <c r="B199" s="205"/>
      <c r="C199" s="206"/>
      <c r="D199" s="200" t="s">
        <v>166</v>
      </c>
      <c r="E199" s="207" t="s">
        <v>1</v>
      </c>
      <c r="F199" s="208" t="s">
        <v>314</v>
      </c>
      <c r="G199" s="206"/>
      <c r="H199" s="209">
        <v>138.761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166</v>
      </c>
      <c r="AU199" s="215" t="s">
        <v>85</v>
      </c>
      <c r="AV199" s="13" t="s">
        <v>87</v>
      </c>
      <c r="AW199" s="13" t="s">
        <v>34</v>
      </c>
      <c r="AX199" s="13" t="s">
        <v>77</v>
      </c>
      <c r="AY199" s="215" t="s">
        <v>154</v>
      </c>
    </row>
    <row r="200" spans="1:65" s="13" customFormat="1" x14ac:dyDescent="0.2">
      <c r="B200" s="205"/>
      <c r="C200" s="206"/>
      <c r="D200" s="200" t="s">
        <v>166</v>
      </c>
      <c r="E200" s="207" t="s">
        <v>1</v>
      </c>
      <c r="F200" s="208" t="s">
        <v>315</v>
      </c>
      <c r="G200" s="206"/>
      <c r="H200" s="209">
        <v>39.76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166</v>
      </c>
      <c r="AU200" s="215" t="s">
        <v>85</v>
      </c>
      <c r="AV200" s="13" t="s">
        <v>87</v>
      </c>
      <c r="AW200" s="13" t="s">
        <v>34</v>
      </c>
      <c r="AX200" s="13" t="s">
        <v>77</v>
      </c>
      <c r="AY200" s="215" t="s">
        <v>154</v>
      </c>
    </row>
    <row r="201" spans="1:65" s="14" customFormat="1" x14ac:dyDescent="0.2">
      <c r="B201" s="216"/>
      <c r="C201" s="217"/>
      <c r="D201" s="200" t="s">
        <v>166</v>
      </c>
      <c r="E201" s="218" t="s">
        <v>114</v>
      </c>
      <c r="F201" s="219" t="s">
        <v>209</v>
      </c>
      <c r="G201" s="217"/>
      <c r="H201" s="220">
        <v>220.83099999999999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166</v>
      </c>
      <c r="AU201" s="226" t="s">
        <v>85</v>
      </c>
      <c r="AV201" s="14" t="s">
        <v>162</v>
      </c>
      <c r="AW201" s="14" t="s">
        <v>34</v>
      </c>
      <c r="AX201" s="14" t="s">
        <v>85</v>
      </c>
      <c r="AY201" s="226" t="s">
        <v>154</v>
      </c>
    </row>
    <row r="202" spans="1:65" s="2" customFormat="1" ht="21.75" customHeight="1" x14ac:dyDescent="0.2">
      <c r="A202" s="34"/>
      <c r="B202" s="35"/>
      <c r="C202" s="237" t="s">
        <v>316</v>
      </c>
      <c r="D202" s="237" t="s">
        <v>306</v>
      </c>
      <c r="E202" s="238" t="s">
        <v>317</v>
      </c>
      <c r="F202" s="239" t="s">
        <v>318</v>
      </c>
      <c r="G202" s="240" t="s">
        <v>311</v>
      </c>
      <c r="H202" s="241">
        <v>4.0289999999999999</v>
      </c>
      <c r="I202" s="242"/>
      <c r="J202" s="243">
        <f>ROUND(I202*H202,2)</f>
        <v>0</v>
      </c>
      <c r="K202" s="239" t="s">
        <v>161</v>
      </c>
      <c r="L202" s="244"/>
      <c r="M202" s="245" t="s">
        <v>1</v>
      </c>
      <c r="N202" s="246" t="s">
        <v>42</v>
      </c>
      <c r="O202" s="71"/>
      <c r="P202" s="196">
        <f>O202*H202</f>
        <v>0</v>
      </c>
      <c r="Q202" s="196">
        <v>1</v>
      </c>
      <c r="R202" s="196">
        <f>Q202*H202</f>
        <v>4.0289999999999999</v>
      </c>
      <c r="S202" s="196">
        <v>0</v>
      </c>
      <c r="T202" s="19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8" t="s">
        <v>201</v>
      </c>
      <c r="AT202" s="198" t="s">
        <v>306</v>
      </c>
      <c r="AU202" s="198" t="s">
        <v>85</v>
      </c>
      <c r="AY202" s="17" t="s">
        <v>154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85</v>
      </c>
      <c r="BK202" s="199">
        <f>ROUND(I202*H202,2)</f>
        <v>0</v>
      </c>
      <c r="BL202" s="17" t="s">
        <v>162</v>
      </c>
      <c r="BM202" s="198" t="s">
        <v>319</v>
      </c>
    </row>
    <row r="203" spans="1:65" s="2" customFormat="1" x14ac:dyDescent="0.2">
      <c r="A203" s="34"/>
      <c r="B203" s="35"/>
      <c r="C203" s="36"/>
      <c r="D203" s="200" t="s">
        <v>164</v>
      </c>
      <c r="E203" s="36"/>
      <c r="F203" s="201" t="s">
        <v>318</v>
      </c>
      <c r="G203" s="36"/>
      <c r="H203" s="36"/>
      <c r="I203" s="202"/>
      <c r="J203" s="36"/>
      <c r="K203" s="36"/>
      <c r="L203" s="39"/>
      <c r="M203" s="203"/>
      <c r="N203" s="204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164</v>
      </c>
      <c r="AU203" s="17" t="s">
        <v>85</v>
      </c>
    </row>
    <row r="204" spans="1:65" s="13" customFormat="1" x14ac:dyDescent="0.2">
      <c r="B204" s="205"/>
      <c r="C204" s="206"/>
      <c r="D204" s="200" t="s">
        <v>166</v>
      </c>
      <c r="E204" s="207" t="s">
        <v>100</v>
      </c>
      <c r="F204" s="208" t="s">
        <v>320</v>
      </c>
      <c r="G204" s="206"/>
      <c r="H204" s="209">
        <v>4.0289999999999999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166</v>
      </c>
      <c r="AU204" s="215" t="s">
        <v>85</v>
      </c>
      <c r="AV204" s="13" t="s">
        <v>87</v>
      </c>
      <c r="AW204" s="13" t="s">
        <v>34</v>
      </c>
      <c r="AX204" s="13" t="s">
        <v>85</v>
      </c>
      <c r="AY204" s="215" t="s">
        <v>154</v>
      </c>
    </row>
    <row r="205" spans="1:65" s="2" customFormat="1" ht="16.5" customHeight="1" x14ac:dyDescent="0.2">
      <c r="A205" s="34"/>
      <c r="B205" s="35"/>
      <c r="C205" s="237" t="s">
        <v>321</v>
      </c>
      <c r="D205" s="237" t="s">
        <v>306</v>
      </c>
      <c r="E205" s="238" t="s">
        <v>322</v>
      </c>
      <c r="F205" s="239" t="s">
        <v>323</v>
      </c>
      <c r="G205" s="240" t="s">
        <v>191</v>
      </c>
      <c r="H205" s="241">
        <v>7.8</v>
      </c>
      <c r="I205" s="242"/>
      <c r="J205" s="243">
        <f>ROUND(I205*H205,2)</f>
        <v>0</v>
      </c>
      <c r="K205" s="239" t="s">
        <v>161</v>
      </c>
      <c r="L205" s="244"/>
      <c r="M205" s="245" t="s">
        <v>1</v>
      </c>
      <c r="N205" s="246" t="s">
        <v>42</v>
      </c>
      <c r="O205" s="71"/>
      <c r="P205" s="196">
        <f>O205*H205</f>
        <v>0</v>
      </c>
      <c r="Q205" s="196">
        <v>0.16</v>
      </c>
      <c r="R205" s="196">
        <f>Q205*H205</f>
        <v>1.248</v>
      </c>
      <c r="S205" s="196">
        <v>0</v>
      </c>
      <c r="T205" s="19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8" t="s">
        <v>201</v>
      </c>
      <c r="AT205" s="198" t="s">
        <v>306</v>
      </c>
      <c r="AU205" s="198" t="s">
        <v>85</v>
      </c>
      <c r="AY205" s="17" t="s">
        <v>154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85</v>
      </c>
      <c r="BK205" s="199">
        <f>ROUND(I205*H205,2)</f>
        <v>0</v>
      </c>
      <c r="BL205" s="17" t="s">
        <v>162</v>
      </c>
      <c r="BM205" s="198" t="s">
        <v>324</v>
      </c>
    </row>
    <row r="206" spans="1:65" s="2" customFormat="1" x14ac:dyDescent="0.2">
      <c r="A206" s="34"/>
      <c r="B206" s="35"/>
      <c r="C206" s="36"/>
      <c r="D206" s="200" t="s">
        <v>164</v>
      </c>
      <c r="E206" s="36"/>
      <c r="F206" s="201" t="s">
        <v>323</v>
      </c>
      <c r="G206" s="36"/>
      <c r="H206" s="36"/>
      <c r="I206" s="202"/>
      <c r="J206" s="36"/>
      <c r="K206" s="36"/>
      <c r="L206" s="39"/>
      <c r="M206" s="203"/>
      <c r="N206" s="204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164</v>
      </c>
      <c r="AU206" s="17" t="s">
        <v>85</v>
      </c>
    </row>
    <row r="207" spans="1:65" s="13" customFormat="1" x14ac:dyDescent="0.2">
      <c r="B207" s="205"/>
      <c r="C207" s="206"/>
      <c r="D207" s="200" t="s">
        <v>166</v>
      </c>
      <c r="E207" s="207" t="s">
        <v>126</v>
      </c>
      <c r="F207" s="208" t="s">
        <v>325</v>
      </c>
      <c r="G207" s="206"/>
      <c r="H207" s="209">
        <v>7.8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166</v>
      </c>
      <c r="AU207" s="215" t="s">
        <v>85</v>
      </c>
      <c r="AV207" s="13" t="s">
        <v>87</v>
      </c>
      <c r="AW207" s="13" t="s">
        <v>34</v>
      </c>
      <c r="AX207" s="13" t="s">
        <v>85</v>
      </c>
      <c r="AY207" s="215" t="s">
        <v>154</v>
      </c>
    </row>
    <row r="208" spans="1:65" s="2" customFormat="1" ht="21.75" customHeight="1" x14ac:dyDescent="0.2">
      <c r="A208" s="34"/>
      <c r="B208" s="35"/>
      <c r="C208" s="237" t="s">
        <v>326</v>
      </c>
      <c r="D208" s="237" t="s">
        <v>306</v>
      </c>
      <c r="E208" s="238" t="s">
        <v>327</v>
      </c>
      <c r="F208" s="239" t="s">
        <v>328</v>
      </c>
      <c r="G208" s="240" t="s">
        <v>198</v>
      </c>
      <c r="H208" s="241">
        <v>60</v>
      </c>
      <c r="I208" s="242"/>
      <c r="J208" s="243">
        <f>ROUND(I208*H208,2)</f>
        <v>0</v>
      </c>
      <c r="K208" s="239" t="s">
        <v>161</v>
      </c>
      <c r="L208" s="244"/>
      <c r="M208" s="245" t="s">
        <v>1</v>
      </c>
      <c r="N208" s="246" t="s">
        <v>42</v>
      </c>
      <c r="O208" s="71"/>
      <c r="P208" s="196">
        <f>O208*H208</f>
        <v>0</v>
      </c>
      <c r="Q208" s="196">
        <v>4.0000000000000003E-5</v>
      </c>
      <c r="R208" s="196">
        <f>Q208*H208</f>
        <v>2.4000000000000002E-3</v>
      </c>
      <c r="S208" s="196">
        <v>0</v>
      </c>
      <c r="T208" s="19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8" t="s">
        <v>201</v>
      </c>
      <c r="AT208" s="198" t="s">
        <v>306</v>
      </c>
      <c r="AU208" s="198" t="s">
        <v>85</v>
      </c>
      <c r="AY208" s="17" t="s">
        <v>154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7" t="s">
        <v>85</v>
      </c>
      <c r="BK208" s="199">
        <f>ROUND(I208*H208,2)</f>
        <v>0</v>
      </c>
      <c r="BL208" s="17" t="s">
        <v>162</v>
      </c>
      <c r="BM208" s="198" t="s">
        <v>329</v>
      </c>
    </row>
    <row r="209" spans="1:65" s="2" customFormat="1" x14ac:dyDescent="0.2">
      <c r="A209" s="34"/>
      <c r="B209" s="35"/>
      <c r="C209" s="36"/>
      <c r="D209" s="200" t="s">
        <v>164</v>
      </c>
      <c r="E209" s="36"/>
      <c r="F209" s="201" t="s">
        <v>328</v>
      </c>
      <c r="G209" s="36"/>
      <c r="H209" s="36"/>
      <c r="I209" s="202"/>
      <c r="J209" s="36"/>
      <c r="K209" s="36"/>
      <c r="L209" s="39"/>
      <c r="M209" s="203"/>
      <c r="N209" s="204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164</v>
      </c>
      <c r="AU209" s="17" t="s">
        <v>85</v>
      </c>
    </row>
    <row r="210" spans="1:65" s="2" customFormat="1" ht="24.25" customHeight="1" x14ac:dyDescent="0.2">
      <c r="A210" s="34"/>
      <c r="B210" s="35"/>
      <c r="C210" s="237" t="s">
        <v>330</v>
      </c>
      <c r="D210" s="237" t="s">
        <v>306</v>
      </c>
      <c r="E210" s="238" t="s">
        <v>331</v>
      </c>
      <c r="F210" s="239" t="s">
        <v>332</v>
      </c>
      <c r="G210" s="240" t="s">
        <v>198</v>
      </c>
      <c r="H210" s="241">
        <v>60</v>
      </c>
      <c r="I210" s="242"/>
      <c r="J210" s="243">
        <f>ROUND(I210*H210,2)</f>
        <v>0</v>
      </c>
      <c r="K210" s="239" t="s">
        <v>161</v>
      </c>
      <c r="L210" s="244"/>
      <c r="M210" s="245" t="s">
        <v>1</v>
      </c>
      <c r="N210" s="246" t="s">
        <v>42</v>
      </c>
      <c r="O210" s="71"/>
      <c r="P210" s="196">
        <f>O210*H210</f>
        <v>0</v>
      </c>
      <c r="Q210" s="196">
        <v>5.5999999999999995E-4</v>
      </c>
      <c r="R210" s="196">
        <f>Q210*H210</f>
        <v>3.3599999999999998E-2</v>
      </c>
      <c r="S210" s="196">
        <v>0</v>
      </c>
      <c r="T210" s="19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8" t="s">
        <v>201</v>
      </c>
      <c r="AT210" s="198" t="s">
        <v>306</v>
      </c>
      <c r="AU210" s="198" t="s">
        <v>85</v>
      </c>
      <c r="AY210" s="17" t="s">
        <v>154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7" t="s">
        <v>85</v>
      </c>
      <c r="BK210" s="199">
        <f>ROUND(I210*H210,2)</f>
        <v>0</v>
      </c>
      <c r="BL210" s="17" t="s">
        <v>162</v>
      </c>
      <c r="BM210" s="198" t="s">
        <v>333</v>
      </c>
    </row>
    <row r="211" spans="1:65" s="2" customFormat="1" ht="18" x14ac:dyDescent="0.2">
      <c r="A211" s="34"/>
      <c r="B211" s="35"/>
      <c r="C211" s="36"/>
      <c r="D211" s="200" t="s">
        <v>164</v>
      </c>
      <c r="E211" s="36"/>
      <c r="F211" s="201" t="s">
        <v>332</v>
      </c>
      <c r="G211" s="36"/>
      <c r="H211" s="36"/>
      <c r="I211" s="202"/>
      <c r="J211" s="36"/>
      <c r="K211" s="36"/>
      <c r="L211" s="39"/>
      <c r="M211" s="203"/>
      <c r="N211" s="20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164</v>
      </c>
      <c r="AU211" s="17" t="s">
        <v>85</v>
      </c>
    </row>
    <row r="212" spans="1:65" s="13" customFormat="1" x14ac:dyDescent="0.2">
      <c r="B212" s="205"/>
      <c r="C212" s="206"/>
      <c r="D212" s="200" t="s">
        <v>166</v>
      </c>
      <c r="E212" s="207" t="s">
        <v>1</v>
      </c>
      <c r="F212" s="208" t="s">
        <v>334</v>
      </c>
      <c r="G212" s="206"/>
      <c r="H212" s="209">
        <v>60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166</v>
      </c>
      <c r="AU212" s="215" t="s">
        <v>85</v>
      </c>
      <c r="AV212" s="13" t="s">
        <v>87</v>
      </c>
      <c r="AW212" s="13" t="s">
        <v>34</v>
      </c>
      <c r="AX212" s="13" t="s">
        <v>85</v>
      </c>
      <c r="AY212" s="215" t="s">
        <v>154</v>
      </c>
    </row>
    <row r="213" spans="1:65" s="2" customFormat="1" ht="16.5" customHeight="1" x14ac:dyDescent="0.2">
      <c r="A213" s="34"/>
      <c r="B213" s="35"/>
      <c r="C213" s="237" t="s">
        <v>335</v>
      </c>
      <c r="D213" s="237" t="s">
        <v>306</v>
      </c>
      <c r="E213" s="238" t="s">
        <v>336</v>
      </c>
      <c r="F213" s="239" t="s">
        <v>337</v>
      </c>
      <c r="G213" s="240" t="s">
        <v>198</v>
      </c>
      <c r="H213" s="241">
        <v>60</v>
      </c>
      <c r="I213" s="242"/>
      <c r="J213" s="243">
        <f>ROUND(I213*H213,2)</f>
        <v>0</v>
      </c>
      <c r="K213" s="239" t="s">
        <v>161</v>
      </c>
      <c r="L213" s="244"/>
      <c r="M213" s="245" t="s">
        <v>1</v>
      </c>
      <c r="N213" s="246" t="s">
        <v>42</v>
      </c>
      <c r="O213" s="71"/>
      <c r="P213" s="196">
        <f>O213*H213</f>
        <v>0</v>
      </c>
      <c r="Q213" s="196">
        <v>6.0999999999999997E-4</v>
      </c>
      <c r="R213" s="196">
        <f>Q213*H213</f>
        <v>3.6600000000000001E-2</v>
      </c>
      <c r="S213" s="196">
        <v>0</v>
      </c>
      <c r="T213" s="19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8" t="s">
        <v>201</v>
      </c>
      <c r="AT213" s="198" t="s">
        <v>306</v>
      </c>
      <c r="AU213" s="198" t="s">
        <v>85</v>
      </c>
      <c r="AY213" s="17" t="s">
        <v>154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7" t="s">
        <v>85</v>
      </c>
      <c r="BK213" s="199">
        <f>ROUND(I213*H213,2)</f>
        <v>0</v>
      </c>
      <c r="BL213" s="17" t="s">
        <v>162</v>
      </c>
      <c r="BM213" s="198" t="s">
        <v>338</v>
      </c>
    </row>
    <row r="214" spans="1:65" s="2" customFormat="1" x14ac:dyDescent="0.2">
      <c r="A214" s="34"/>
      <c r="B214" s="35"/>
      <c r="C214" s="36"/>
      <c r="D214" s="200" t="s">
        <v>164</v>
      </c>
      <c r="E214" s="36"/>
      <c r="F214" s="201" t="s">
        <v>337</v>
      </c>
      <c r="G214" s="36"/>
      <c r="H214" s="36"/>
      <c r="I214" s="202"/>
      <c r="J214" s="36"/>
      <c r="K214" s="36"/>
      <c r="L214" s="39"/>
      <c r="M214" s="203"/>
      <c r="N214" s="20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164</v>
      </c>
      <c r="AU214" s="17" t="s">
        <v>85</v>
      </c>
    </row>
    <row r="215" spans="1:65" s="13" customFormat="1" x14ac:dyDescent="0.2">
      <c r="B215" s="205"/>
      <c r="C215" s="206"/>
      <c r="D215" s="200" t="s">
        <v>166</v>
      </c>
      <c r="E215" s="207" t="s">
        <v>1</v>
      </c>
      <c r="F215" s="208" t="s">
        <v>334</v>
      </c>
      <c r="G215" s="206"/>
      <c r="H215" s="209">
        <v>60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166</v>
      </c>
      <c r="AU215" s="215" t="s">
        <v>85</v>
      </c>
      <c r="AV215" s="13" t="s">
        <v>87</v>
      </c>
      <c r="AW215" s="13" t="s">
        <v>34</v>
      </c>
      <c r="AX215" s="13" t="s">
        <v>85</v>
      </c>
      <c r="AY215" s="215" t="s">
        <v>154</v>
      </c>
    </row>
    <row r="216" spans="1:65" s="2" customFormat="1" ht="16.5" customHeight="1" x14ac:dyDescent="0.2">
      <c r="A216" s="34"/>
      <c r="B216" s="35"/>
      <c r="C216" s="237" t="s">
        <v>339</v>
      </c>
      <c r="D216" s="237" t="s">
        <v>306</v>
      </c>
      <c r="E216" s="238" t="s">
        <v>340</v>
      </c>
      <c r="F216" s="239" t="s">
        <v>341</v>
      </c>
      <c r="G216" s="240" t="s">
        <v>198</v>
      </c>
      <c r="H216" s="241">
        <v>60</v>
      </c>
      <c r="I216" s="242"/>
      <c r="J216" s="243">
        <f>ROUND(I216*H216,2)</f>
        <v>0</v>
      </c>
      <c r="K216" s="239" t="s">
        <v>161</v>
      </c>
      <c r="L216" s="244"/>
      <c r="M216" s="245" t="s">
        <v>1</v>
      </c>
      <c r="N216" s="246" t="s">
        <v>42</v>
      </c>
      <c r="O216" s="71"/>
      <c r="P216" s="196">
        <f>O216*H216</f>
        <v>0</v>
      </c>
      <c r="Q216" s="196">
        <v>5.5000000000000003E-4</v>
      </c>
      <c r="R216" s="196">
        <f>Q216*H216</f>
        <v>3.3000000000000002E-2</v>
      </c>
      <c r="S216" s="196">
        <v>0</v>
      </c>
      <c r="T216" s="19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8" t="s">
        <v>201</v>
      </c>
      <c r="AT216" s="198" t="s">
        <v>306</v>
      </c>
      <c r="AU216" s="198" t="s">
        <v>85</v>
      </c>
      <c r="AY216" s="17" t="s">
        <v>154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7" t="s">
        <v>85</v>
      </c>
      <c r="BK216" s="199">
        <f>ROUND(I216*H216,2)</f>
        <v>0</v>
      </c>
      <c r="BL216" s="17" t="s">
        <v>162</v>
      </c>
      <c r="BM216" s="198" t="s">
        <v>342</v>
      </c>
    </row>
    <row r="217" spans="1:65" s="2" customFormat="1" x14ac:dyDescent="0.2">
      <c r="A217" s="34"/>
      <c r="B217" s="35"/>
      <c r="C217" s="36"/>
      <c r="D217" s="200" t="s">
        <v>164</v>
      </c>
      <c r="E217" s="36"/>
      <c r="F217" s="201" t="s">
        <v>341</v>
      </c>
      <c r="G217" s="36"/>
      <c r="H217" s="36"/>
      <c r="I217" s="202"/>
      <c r="J217" s="36"/>
      <c r="K217" s="36"/>
      <c r="L217" s="39"/>
      <c r="M217" s="203"/>
      <c r="N217" s="204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164</v>
      </c>
      <c r="AU217" s="17" t="s">
        <v>85</v>
      </c>
    </row>
    <row r="218" spans="1:65" s="13" customFormat="1" x14ac:dyDescent="0.2">
      <c r="B218" s="205"/>
      <c r="C218" s="206"/>
      <c r="D218" s="200" t="s">
        <v>166</v>
      </c>
      <c r="E218" s="207" t="s">
        <v>1</v>
      </c>
      <c r="F218" s="208" t="s">
        <v>334</v>
      </c>
      <c r="G218" s="206"/>
      <c r="H218" s="209">
        <v>60</v>
      </c>
      <c r="I218" s="210"/>
      <c r="J218" s="206"/>
      <c r="K218" s="206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166</v>
      </c>
      <c r="AU218" s="215" t="s">
        <v>85</v>
      </c>
      <c r="AV218" s="13" t="s">
        <v>87</v>
      </c>
      <c r="AW218" s="13" t="s">
        <v>34</v>
      </c>
      <c r="AX218" s="13" t="s">
        <v>85</v>
      </c>
      <c r="AY218" s="215" t="s">
        <v>154</v>
      </c>
    </row>
    <row r="219" spans="1:65" s="2" customFormat="1" ht="24.25" customHeight="1" x14ac:dyDescent="0.2">
      <c r="A219" s="34"/>
      <c r="B219" s="35"/>
      <c r="C219" s="237" t="s">
        <v>343</v>
      </c>
      <c r="D219" s="237" t="s">
        <v>306</v>
      </c>
      <c r="E219" s="238" t="s">
        <v>344</v>
      </c>
      <c r="F219" s="239" t="s">
        <v>345</v>
      </c>
      <c r="G219" s="240" t="s">
        <v>191</v>
      </c>
      <c r="H219" s="241">
        <v>16.8</v>
      </c>
      <c r="I219" s="242"/>
      <c r="J219" s="243">
        <f>ROUND(I219*H219,2)</f>
        <v>0</v>
      </c>
      <c r="K219" s="239" t="s">
        <v>161</v>
      </c>
      <c r="L219" s="244"/>
      <c r="M219" s="245" t="s">
        <v>1</v>
      </c>
      <c r="N219" s="246" t="s">
        <v>42</v>
      </c>
      <c r="O219" s="71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8" t="s">
        <v>201</v>
      </c>
      <c r="AT219" s="198" t="s">
        <v>306</v>
      </c>
      <c r="AU219" s="198" t="s">
        <v>85</v>
      </c>
      <c r="AY219" s="17" t="s">
        <v>154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7" t="s">
        <v>85</v>
      </c>
      <c r="BK219" s="199">
        <f>ROUND(I219*H219,2)</f>
        <v>0</v>
      </c>
      <c r="BL219" s="17" t="s">
        <v>162</v>
      </c>
      <c r="BM219" s="198" t="s">
        <v>346</v>
      </c>
    </row>
    <row r="220" spans="1:65" s="2" customFormat="1" ht="18" x14ac:dyDescent="0.2">
      <c r="A220" s="34"/>
      <c r="B220" s="35"/>
      <c r="C220" s="36"/>
      <c r="D220" s="200" t="s">
        <v>164</v>
      </c>
      <c r="E220" s="36"/>
      <c r="F220" s="201" t="s">
        <v>345</v>
      </c>
      <c r="G220" s="36"/>
      <c r="H220" s="36"/>
      <c r="I220" s="202"/>
      <c r="J220" s="36"/>
      <c r="K220" s="36"/>
      <c r="L220" s="39"/>
      <c r="M220" s="203"/>
      <c r="N220" s="204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164</v>
      </c>
      <c r="AU220" s="17" t="s">
        <v>85</v>
      </c>
    </row>
    <row r="221" spans="1:65" s="13" customFormat="1" ht="20" x14ac:dyDescent="0.2">
      <c r="B221" s="205"/>
      <c r="C221" s="206"/>
      <c r="D221" s="200" t="s">
        <v>166</v>
      </c>
      <c r="E221" s="207" t="s">
        <v>1</v>
      </c>
      <c r="F221" s="208" t="s">
        <v>347</v>
      </c>
      <c r="G221" s="206"/>
      <c r="H221" s="209">
        <v>16.8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166</v>
      </c>
      <c r="AU221" s="215" t="s">
        <v>85</v>
      </c>
      <c r="AV221" s="13" t="s">
        <v>87</v>
      </c>
      <c r="AW221" s="13" t="s">
        <v>34</v>
      </c>
      <c r="AX221" s="13" t="s">
        <v>85</v>
      </c>
      <c r="AY221" s="215" t="s">
        <v>154</v>
      </c>
    </row>
    <row r="222" spans="1:65" s="2" customFormat="1" ht="24.25" customHeight="1" x14ac:dyDescent="0.2">
      <c r="A222" s="34"/>
      <c r="B222" s="35"/>
      <c r="C222" s="237" t="s">
        <v>348</v>
      </c>
      <c r="D222" s="237" t="s">
        <v>306</v>
      </c>
      <c r="E222" s="238" t="s">
        <v>349</v>
      </c>
      <c r="F222" s="239" t="s">
        <v>350</v>
      </c>
      <c r="G222" s="240" t="s">
        <v>311</v>
      </c>
      <c r="H222" s="241">
        <v>3.2330000000000001</v>
      </c>
      <c r="I222" s="242"/>
      <c r="J222" s="243">
        <f>ROUND(I222*H222,2)</f>
        <v>0</v>
      </c>
      <c r="K222" s="239" t="s">
        <v>161</v>
      </c>
      <c r="L222" s="244"/>
      <c r="M222" s="245" t="s">
        <v>1</v>
      </c>
      <c r="N222" s="246" t="s">
        <v>42</v>
      </c>
      <c r="O222" s="71"/>
      <c r="P222" s="196">
        <f>O222*H222</f>
        <v>0</v>
      </c>
      <c r="Q222" s="196">
        <v>1</v>
      </c>
      <c r="R222" s="196">
        <f>Q222*H222</f>
        <v>3.2330000000000001</v>
      </c>
      <c r="S222" s="196">
        <v>0</v>
      </c>
      <c r="T222" s="19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8" t="s">
        <v>201</v>
      </c>
      <c r="AT222" s="198" t="s">
        <v>306</v>
      </c>
      <c r="AU222" s="198" t="s">
        <v>85</v>
      </c>
      <c r="AY222" s="17" t="s">
        <v>154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7" t="s">
        <v>85</v>
      </c>
      <c r="BK222" s="199">
        <f>ROUND(I222*H222,2)</f>
        <v>0</v>
      </c>
      <c r="BL222" s="17" t="s">
        <v>162</v>
      </c>
      <c r="BM222" s="198" t="s">
        <v>351</v>
      </c>
    </row>
    <row r="223" spans="1:65" s="2" customFormat="1" x14ac:dyDescent="0.2">
      <c r="A223" s="34"/>
      <c r="B223" s="35"/>
      <c r="C223" s="36"/>
      <c r="D223" s="200" t="s">
        <v>164</v>
      </c>
      <c r="E223" s="36"/>
      <c r="F223" s="201" t="s">
        <v>350</v>
      </c>
      <c r="G223" s="36"/>
      <c r="H223" s="36"/>
      <c r="I223" s="202"/>
      <c r="J223" s="36"/>
      <c r="K223" s="36"/>
      <c r="L223" s="39"/>
      <c r="M223" s="203"/>
      <c r="N223" s="204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164</v>
      </c>
      <c r="AU223" s="17" t="s">
        <v>85</v>
      </c>
    </row>
    <row r="224" spans="1:65" s="13" customFormat="1" x14ac:dyDescent="0.2">
      <c r="B224" s="205"/>
      <c r="C224" s="206"/>
      <c r="D224" s="200" t="s">
        <v>166</v>
      </c>
      <c r="E224" s="207" t="s">
        <v>95</v>
      </c>
      <c r="F224" s="208" t="s">
        <v>352</v>
      </c>
      <c r="G224" s="206"/>
      <c r="H224" s="209">
        <v>3.2330000000000001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166</v>
      </c>
      <c r="AU224" s="215" t="s">
        <v>85</v>
      </c>
      <c r="AV224" s="13" t="s">
        <v>87</v>
      </c>
      <c r="AW224" s="13" t="s">
        <v>34</v>
      </c>
      <c r="AX224" s="13" t="s">
        <v>85</v>
      </c>
      <c r="AY224" s="215" t="s">
        <v>154</v>
      </c>
    </row>
    <row r="225" spans="1:65" s="2" customFormat="1" ht="24.25" customHeight="1" x14ac:dyDescent="0.2">
      <c r="A225" s="34"/>
      <c r="B225" s="35"/>
      <c r="C225" s="237" t="s">
        <v>353</v>
      </c>
      <c r="D225" s="237" t="s">
        <v>306</v>
      </c>
      <c r="E225" s="238" t="s">
        <v>354</v>
      </c>
      <c r="F225" s="239" t="s">
        <v>355</v>
      </c>
      <c r="G225" s="240" t="s">
        <v>311</v>
      </c>
      <c r="H225" s="241">
        <v>5.6580000000000004</v>
      </c>
      <c r="I225" s="242"/>
      <c r="J225" s="243">
        <f>ROUND(I225*H225,2)</f>
        <v>0</v>
      </c>
      <c r="K225" s="239" t="s">
        <v>161</v>
      </c>
      <c r="L225" s="244"/>
      <c r="M225" s="245" t="s">
        <v>1</v>
      </c>
      <c r="N225" s="246" t="s">
        <v>42</v>
      </c>
      <c r="O225" s="71"/>
      <c r="P225" s="196">
        <f>O225*H225</f>
        <v>0</v>
      </c>
      <c r="Q225" s="196">
        <v>1</v>
      </c>
      <c r="R225" s="196">
        <f>Q225*H225</f>
        <v>5.6580000000000004</v>
      </c>
      <c r="S225" s="196">
        <v>0</v>
      </c>
      <c r="T225" s="19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8" t="s">
        <v>201</v>
      </c>
      <c r="AT225" s="198" t="s">
        <v>306</v>
      </c>
      <c r="AU225" s="198" t="s">
        <v>85</v>
      </c>
      <c r="AY225" s="17" t="s">
        <v>154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7" t="s">
        <v>85</v>
      </c>
      <c r="BK225" s="199">
        <f>ROUND(I225*H225,2)</f>
        <v>0</v>
      </c>
      <c r="BL225" s="17" t="s">
        <v>162</v>
      </c>
      <c r="BM225" s="198" t="s">
        <v>356</v>
      </c>
    </row>
    <row r="226" spans="1:65" s="2" customFormat="1" x14ac:dyDescent="0.2">
      <c r="A226" s="34"/>
      <c r="B226" s="35"/>
      <c r="C226" s="36"/>
      <c r="D226" s="200" t="s">
        <v>164</v>
      </c>
      <c r="E226" s="36"/>
      <c r="F226" s="201" t="s">
        <v>355</v>
      </c>
      <c r="G226" s="36"/>
      <c r="H226" s="36"/>
      <c r="I226" s="202"/>
      <c r="J226" s="36"/>
      <c r="K226" s="36"/>
      <c r="L226" s="39"/>
      <c r="M226" s="203"/>
      <c r="N226" s="204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164</v>
      </c>
      <c r="AU226" s="17" t="s">
        <v>85</v>
      </c>
    </row>
    <row r="227" spans="1:65" s="13" customFormat="1" x14ac:dyDescent="0.2">
      <c r="B227" s="205"/>
      <c r="C227" s="206"/>
      <c r="D227" s="200" t="s">
        <v>166</v>
      </c>
      <c r="E227" s="207" t="s">
        <v>98</v>
      </c>
      <c r="F227" s="208" t="s">
        <v>357</v>
      </c>
      <c r="G227" s="206"/>
      <c r="H227" s="209">
        <v>5.6580000000000004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166</v>
      </c>
      <c r="AU227" s="215" t="s">
        <v>85</v>
      </c>
      <c r="AV227" s="13" t="s">
        <v>87</v>
      </c>
      <c r="AW227" s="13" t="s">
        <v>34</v>
      </c>
      <c r="AX227" s="13" t="s">
        <v>85</v>
      </c>
      <c r="AY227" s="215" t="s">
        <v>154</v>
      </c>
    </row>
    <row r="228" spans="1:65" s="2" customFormat="1" ht="16.5" customHeight="1" x14ac:dyDescent="0.2">
      <c r="A228" s="34"/>
      <c r="B228" s="35"/>
      <c r="C228" s="237" t="s">
        <v>358</v>
      </c>
      <c r="D228" s="237" t="s">
        <v>306</v>
      </c>
      <c r="E228" s="238" t="s">
        <v>359</v>
      </c>
      <c r="F228" s="239" t="s">
        <v>360</v>
      </c>
      <c r="G228" s="240" t="s">
        <v>361</v>
      </c>
      <c r="H228" s="241">
        <v>2.1880000000000002</v>
      </c>
      <c r="I228" s="242"/>
      <c r="J228" s="243">
        <f>ROUND(I228*H228,2)</f>
        <v>0</v>
      </c>
      <c r="K228" s="239" t="s">
        <v>161</v>
      </c>
      <c r="L228" s="244"/>
      <c r="M228" s="245" t="s">
        <v>1</v>
      </c>
      <c r="N228" s="246" t="s">
        <v>42</v>
      </c>
      <c r="O228" s="71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8" t="s">
        <v>201</v>
      </c>
      <c r="AT228" s="198" t="s">
        <v>306</v>
      </c>
      <c r="AU228" s="198" t="s">
        <v>85</v>
      </c>
      <c r="AY228" s="17" t="s">
        <v>154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7" t="s">
        <v>85</v>
      </c>
      <c r="BK228" s="199">
        <f>ROUND(I228*H228,2)</f>
        <v>0</v>
      </c>
      <c r="BL228" s="17" t="s">
        <v>162</v>
      </c>
      <c r="BM228" s="198" t="s">
        <v>362</v>
      </c>
    </row>
    <row r="229" spans="1:65" s="2" customFormat="1" x14ac:dyDescent="0.2">
      <c r="A229" s="34"/>
      <c r="B229" s="35"/>
      <c r="C229" s="36"/>
      <c r="D229" s="200" t="s">
        <v>164</v>
      </c>
      <c r="E229" s="36"/>
      <c r="F229" s="201" t="s">
        <v>360</v>
      </c>
      <c r="G229" s="36"/>
      <c r="H229" s="36"/>
      <c r="I229" s="202"/>
      <c r="J229" s="36"/>
      <c r="K229" s="36"/>
      <c r="L229" s="39"/>
      <c r="M229" s="203"/>
      <c r="N229" s="204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164</v>
      </c>
      <c r="AU229" s="17" t="s">
        <v>85</v>
      </c>
    </row>
    <row r="230" spans="1:65" s="13" customFormat="1" x14ac:dyDescent="0.2">
      <c r="B230" s="205"/>
      <c r="C230" s="206"/>
      <c r="D230" s="200" t="s">
        <v>166</v>
      </c>
      <c r="E230" s="207" t="s">
        <v>1</v>
      </c>
      <c r="F230" s="208" t="s">
        <v>363</v>
      </c>
      <c r="G230" s="206"/>
      <c r="H230" s="209">
        <v>2.1880000000000002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166</v>
      </c>
      <c r="AU230" s="215" t="s">
        <v>85</v>
      </c>
      <c r="AV230" s="13" t="s">
        <v>87</v>
      </c>
      <c r="AW230" s="13" t="s">
        <v>34</v>
      </c>
      <c r="AX230" s="13" t="s">
        <v>85</v>
      </c>
      <c r="AY230" s="215" t="s">
        <v>154</v>
      </c>
    </row>
    <row r="231" spans="1:65" s="2" customFormat="1" ht="16.5" customHeight="1" x14ac:dyDescent="0.2">
      <c r="A231" s="34"/>
      <c r="B231" s="35"/>
      <c r="C231" s="237" t="s">
        <v>364</v>
      </c>
      <c r="D231" s="237" t="s">
        <v>306</v>
      </c>
      <c r="E231" s="238" t="s">
        <v>365</v>
      </c>
      <c r="F231" s="239" t="s">
        <v>366</v>
      </c>
      <c r="G231" s="240" t="s">
        <v>191</v>
      </c>
      <c r="H231" s="241">
        <v>36.799999999999997</v>
      </c>
      <c r="I231" s="242"/>
      <c r="J231" s="243">
        <f>ROUND(I231*H231,2)</f>
        <v>0</v>
      </c>
      <c r="K231" s="239" t="s">
        <v>161</v>
      </c>
      <c r="L231" s="244"/>
      <c r="M231" s="245" t="s">
        <v>1</v>
      </c>
      <c r="N231" s="246" t="s">
        <v>42</v>
      </c>
      <c r="O231" s="71"/>
      <c r="P231" s="196">
        <f>O231*H231</f>
        <v>0</v>
      </c>
      <c r="Q231" s="196">
        <v>0</v>
      </c>
      <c r="R231" s="196">
        <f>Q231*H231</f>
        <v>0</v>
      </c>
      <c r="S231" s="196">
        <v>0</v>
      </c>
      <c r="T231" s="19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8" t="s">
        <v>201</v>
      </c>
      <c r="AT231" s="198" t="s">
        <v>306</v>
      </c>
      <c r="AU231" s="198" t="s">
        <v>85</v>
      </c>
      <c r="AY231" s="17" t="s">
        <v>154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7" t="s">
        <v>85</v>
      </c>
      <c r="BK231" s="199">
        <f>ROUND(I231*H231,2)</f>
        <v>0</v>
      </c>
      <c r="BL231" s="17" t="s">
        <v>162</v>
      </c>
      <c r="BM231" s="198" t="s">
        <v>367</v>
      </c>
    </row>
    <row r="232" spans="1:65" s="2" customFormat="1" x14ac:dyDescent="0.2">
      <c r="A232" s="34"/>
      <c r="B232" s="35"/>
      <c r="C232" s="36"/>
      <c r="D232" s="200" t="s">
        <v>164</v>
      </c>
      <c r="E232" s="36"/>
      <c r="F232" s="201" t="s">
        <v>366</v>
      </c>
      <c r="G232" s="36"/>
      <c r="H232" s="36"/>
      <c r="I232" s="202"/>
      <c r="J232" s="36"/>
      <c r="K232" s="36"/>
      <c r="L232" s="39"/>
      <c r="M232" s="203"/>
      <c r="N232" s="204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164</v>
      </c>
      <c r="AU232" s="17" t="s">
        <v>85</v>
      </c>
    </row>
    <row r="233" spans="1:65" s="13" customFormat="1" x14ac:dyDescent="0.2">
      <c r="B233" s="205"/>
      <c r="C233" s="206"/>
      <c r="D233" s="200" t="s">
        <v>166</v>
      </c>
      <c r="E233" s="207" t="s">
        <v>1</v>
      </c>
      <c r="F233" s="208" t="s">
        <v>368</v>
      </c>
      <c r="G233" s="206"/>
      <c r="H233" s="209">
        <v>36.799999999999997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166</v>
      </c>
      <c r="AU233" s="215" t="s">
        <v>85</v>
      </c>
      <c r="AV233" s="13" t="s">
        <v>87</v>
      </c>
      <c r="AW233" s="13" t="s">
        <v>34</v>
      </c>
      <c r="AX233" s="13" t="s">
        <v>85</v>
      </c>
      <c r="AY233" s="215" t="s">
        <v>154</v>
      </c>
    </row>
    <row r="234" spans="1:65" s="2" customFormat="1" ht="16.5" customHeight="1" x14ac:dyDescent="0.2">
      <c r="A234" s="34"/>
      <c r="B234" s="35"/>
      <c r="C234" s="237" t="s">
        <v>369</v>
      </c>
      <c r="D234" s="237" t="s">
        <v>306</v>
      </c>
      <c r="E234" s="238" t="s">
        <v>370</v>
      </c>
      <c r="F234" s="239" t="s">
        <v>371</v>
      </c>
      <c r="G234" s="240" t="s">
        <v>198</v>
      </c>
      <c r="H234" s="241">
        <v>6</v>
      </c>
      <c r="I234" s="242"/>
      <c r="J234" s="243">
        <f>ROUND(I234*H234,2)</f>
        <v>0</v>
      </c>
      <c r="K234" s="239" t="s">
        <v>161</v>
      </c>
      <c r="L234" s="244"/>
      <c r="M234" s="245" t="s">
        <v>1</v>
      </c>
      <c r="N234" s="246" t="s">
        <v>42</v>
      </c>
      <c r="O234" s="71"/>
      <c r="P234" s="196">
        <f>O234*H234</f>
        <v>0</v>
      </c>
      <c r="Q234" s="196">
        <v>6.8599999999999994E-2</v>
      </c>
      <c r="R234" s="196">
        <f>Q234*H234</f>
        <v>0.41159999999999997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201</v>
      </c>
      <c r="AT234" s="198" t="s">
        <v>306</v>
      </c>
      <c r="AU234" s="198" t="s">
        <v>85</v>
      </c>
      <c r="AY234" s="17" t="s">
        <v>154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85</v>
      </c>
      <c r="BK234" s="199">
        <f>ROUND(I234*H234,2)</f>
        <v>0</v>
      </c>
      <c r="BL234" s="17" t="s">
        <v>162</v>
      </c>
      <c r="BM234" s="198" t="s">
        <v>372</v>
      </c>
    </row>
    <row r="235" spans="1:65" s="2" customFormat="1" x14ac:dyDescent="0.2">
      <c r="A235" s="34"/>
      <c r="B235" s="35"/>
      <c r="C235" s="36"/>
      <c r="D235" s="200" t="s">
        <v>164</v>
      </c>
      <c r="E235" s="36"/>
      <c r="F235" s="201" t="s">
        <v>371</v>
      </c>
      <c r="G235" s="36"/>
      <c r="H235" s="36"/>
      <c r="I235" s="202"/>
      <c r="J235" s="36"/>
      <c r="K235" s="36"/>
      <c r="L235" s="39"/>
      <c r="M235" s="203"/>
      <c r="N235" s="204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164</v>
      </c>
      <c r="AU235" s="17" t="s">
        <v>85</v>
      </c>
    </row>
    <row r="236" spans="1:65" s="13" customFormat="1" x14ac:dyDescent="0.2">
      <c r="B236" s="205"/>
      <c r="C236" s="206"/>
      <c r="D236" s="200" t="s">
        <v>166</v>
      </c>
      <c r="E236" s="207" t="s">
        <v>128</v>
      </c>
      <c r="F236" s="208" t="s">
        <v>120</v>
      </c>
      <c r="G236" s="206"/>
      <c r="H236" s="209">
        <v>6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166</v>
      </c>
      <c r="AU236" s="215" t="s">
        <v>85</v>
      </c>
      <c r="AV236" s="13" t="s">
        <v>87</v>
      </c>
      <c r="AW236" s="13" t="s">
        <v>34</v>
      </c>
      <c r="AX236" s="13" t="s">
        <v>85</v>
      </c>
      <c r="AY236" s="215" t="s">
        <v>154</v>
      </c>
    </row>
    <row r="237" spans="1:65" s="2" customFormat="1" ht="21.75" customHeight="1" x14ac:dyDescent="0.2">
      <c r="A237" s="34"/>
      <c r="B237" s="35"/>
      <c r="C237" s="237" t="s">
        <v>373</v>
      </c>
      <c r="D237" s="237" t="s">
        <v>306</v>
      </c>
      <c r="E237" s="238" t="s">
        <v>374</v>
      </c>
      <c r="F237" s="239" t="s">
        <v>375</v>
      </c>
      <c r="G237" s="240" t="s">
        <v>160</v>
      </c>
      <c r="H237" s="241">
        <v>1.7</v>
      </c>
      <c r="I237" s="242"/>
      <c r="J237" s="243">
        <f>ROUND(I237*H237,2)</f>
        <v>0</v>
      </c>
      <c r="K237" s="239" t="s">
        <v>161</v>
      </c>
      <c r="L237" s="244"/>
      <c r="M237" s="245" t="s">
        <v>1</v>
      </c>
      <c r="N237" s="246" t="s">
        <v>42</v>
      </c>
      <c r="O237" s="71"/>
      <c r="P237" s="196">
        <f>O237*H237</f>
        <v>0</v>
      </c>
      <c r="Q237" s="196">
        <v>2.234</v>
      </c>
      <c r="R237" s="196">
        <f>Q237*H237</f>
        <v>3.7978000000000001</v>
      </c>
      <c r="S237" s="196">
        <v>0</v>
      </c>
      <c r="T237" s="19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8" t="s">
        <v>201</v>
      </c>
      <c r="AT237" s="198" t="s">
        <v>306</v>
      </c>
      <c r="AU237" s="198" t="s">
        <v>85</v>
      </c>
      <c r="AY237" s="17" t="s">
        <v>154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7" t="s">
        <v>85</v>
      </c>
      <c r="BK237" s="199">
        <f>ROUND(I237*H237,2)</f>
        <v>0</v>
      </c>
      <c r="BL237" s="17" t="s">
        <v>162</v>
      </c>
      <c r="BM237" s="198" t="s">
        <v>376</v>
      </c>
    </row>
    <row r="238" spans="1:65" s="2" customFormat="1" x14ac:dyDescent="0.2">
      <c r="A238" s="34"/>
      <c r="B238" s="35"/>
      <c r="C238" s="36"/>
      <c r="D238" s="200" t="s">
        <v>164</v>
      </c>
      <c r="E238" s="36"/>
      <c r="F238" s="201" t="s">
        <v>375</v>
      </c>
      <c r="G238" s="36"/>
      <c r="H238" s="36"/>
      <c r="I238" s="202"/>
      <c r="J238" s="36"/>
      <c r="K238" s="36"/>
      <c r="L238" s="39"/>
      <c r="M238" s="203"/>
      <c r="N238" s="204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164</v>
      </c>
      <c r="AU238" s="17" t="s">
        <v>85</v>
      </c>
    </row>
    <row r="239" spans="1:65" s="13" customFormat="1" x14ac:dyDescent="0.2">
      <c r="B239" s="205"/>
      <c r="C239" s="206"/>
      <c r="D239" s="200" t="s">
        <v>166</v>
      </c>
      <c r="E239" s="207" t="s">
        <v>1</v>
      </c>
      <c r="F239" s="208" t="s">
        <v>377</v>
      </c>
      <c r="G239" s="206"/>
      <c r="H239" s="209">
        <v>0.3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166</v>
      </c>
      <c r="AU239" s="215" t="s">
        <v>85</v>
      </c>
      <c r="AV239" s="13" t="s">
        <v>87</v>
      </c>
      <c r="AW239" s="13" t="s">
        <v>34</v>
      </c>
      <c r="AX239" s="13" t="s">
        <v>77</v>
      </c>
      <c r="AY239" s="215" t="s">
        <v>154</v>
      </c>
    </row>
    <row r="240" spans="1:65" s="13" customFormat="1" x14ac:dyDescent="0.2">
      <c r="B240" s="205"/>
      <c r="C240" s="206"/>
      <c r="D240" s="200" t="s">
        <v>166</v>
      </c>
      <c r="E240" s="207" t="s">
        <v>1</v>
      </c>
      <c r="F240" s="208" t="s">
        <v>378</v>
      </c>
      <c r="G240" s="206"/>
      <c r="H240" s="209">
        <v>1.4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166</v>
      </c>
      <c r="AU240" s="215" t="s">
        <v>85</v>
      </c>
      <c r="AV240" s="13" t="s">
        <v>87</v>
      </c>
      <c r="AW240" s="13" t="s">
        <v>34</v>
      </c>
      <c r="AX240" s="13" t="s">
        <v>77</v>
      </c>
      <c r="AY240" s="215" t="s">
        <v>154</v>
      </c>
    </row>
    <row r="241" spans="1:65" s="14" customFormat="1" x14ac:dyDescent="0.2">
      <c r="B241" s="216"/>
      <c r="C241" s="217"/>
      <c r="D241" s="200" t="s">
        <v>166</v>
      </c>
      <c r="E241" s="218" t="s">
        <v>1</v>
      </c>
      <c r="F241" s="219" t="s">
        <v>209</v>
      </c>
      <c r="G241" s="217"/>
      <c r="H241" s="220">
        <v>1.7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166</v>
      </c>
      <c r="AU241" s="226" t="s">
        <v>85</v>
      </c>
      <c r="AV241" s="14" t="s">
        <v>162</v>
      </c>
      <c r="AW241" s="14" t="s">
        <v>34</v>
      </c>
      <c r="AX241" s="14" t="s">
        <v>85</v>
      </c>
      <c r="AY241" s="226" t="s">
        <v>154</v>
      </c>
    </row>
    <row r="242" spans="1:65" s="12" customFormat="1" ht="22.9" customHeight="1" x14ac:dyDescent="0.25">
      <c r="B242" s="171"/>
      <c r="C242" s="172"/>
      <c r="D242" s="173" t="s">
        <v>76</v>
      </c>
      <c r="E242" s="185" t="s">
        <v>379</v>
      </c>
      <c r="F242" s="185" t="s">
        <v>380</v>
      </c>
      <c r="G242" s="172"/>
      <c r="H242" s="172"/>
      <c r="I242" s="175"/>
      <c r="J242" s="186">
        <f>BK242</f>
        <v>0</v>
      </c>
      <c r="K242" s="172"/>
      <c r="L242" s="177"/>
      <c r="M242" s="178"/>
      <c r="N242" s="179"/>
      <c r="O242" s="179"/>
      <c r="P242" s="180">
        <f>SUM(P243:P289)</f>
        <v>0</v>
      </c>
      <c r="Q242" s="179"/>
      <c r="R242" s="180">
        <f>SUM(R243:R289)</f>
        <v>0</v>
      </c>
      <c r="S242" s="179"/>
      <c r="T242" s="181">
        <f>SUM(T243:T289)</f>
        <v>0</v>
      </c>
      <c r="AR242" s="182" t="s">
        <v>162</v>
      </c>
      <c r="AT242" s="183" t="s">
        <v>76</v>
      </c>
      <c r="AU242" s="183" t="s">
        <v>85</v>
      </c>
      <c r="AY242" s="182" t="s">
        <v>154</v>
      </c>
      <c r="BK242" s="184">
        <f>SUM(BK243:BK289)</f>
        <v>0</v>
      </c>
    </row>
    <row r="243" spans="1:65" s="2" customFormat="1" ht="24.25" customHeight="1" x14ac:dyDescent="0.2">
      <c r="A243" s="34"/>
      <c r="B243" s="35"/>
      <c r="C243" s="187" t="s">
        <v>381</v>
      </c>
      <c r="D243" s="187" t="s">
        <v>157</v>
      </c>
      <c r="E243" s="188" t="s">
        <v>382</v>
      </c>
      <c r="F243" s="189" t="s">
        <v>383</v>
      </c>
      <c r="G243" s="190" t="s">
        <v>198</v>
      </c>
      <c r="H243" s="191">
        <v>20</v>
      </c>
      <c r="I243" s="192"/>
      <c r="J243" s="193">
        <f>ROUND(I243*H243,2)</f>
        <v>0</v>
      </c>
      <c r="K243" s="189" t="s">
        <v>161</v>
      </c>
      <c r="L243" s="39"/>
      <c r="M243" s="194" t="s">
        <v>1</v>
      </c>
      <c r="N243" s="195" t="s">
        <v>42</v>
      </c>
      <c r="O243" s="71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8" t="s">
        <v>384</v>
      </c>
      <c r="AT243" s="198" t="s">
        <v>157</v>
      </c>
      <c r="AU243" s="198" t="s">
        <v>87</v>
      </c>
      <c r="AY243" s="17" t="s">
        <v>154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7" t="s">
        <v>85</v>
      </c>
      <c r="BK243" s="199">
        <f>ROUND(I243*H243,2)</f>
        <v>0</v>
      </c>
      <c r="BL243" s="17" t="s">
        <v>384</v>
      </c>
      <c r="BM243" s="198" t="s">
        <v>385</v>
      </c>
    </row>
    <row r="244" spans="1:65" s="2" customFormat="1" ht="18" x14ac:dyDescent="0.2">
      <c r="A244" s="34"/>
      <c r="B244" s="35"/>
      <c r="C244" s="36"/>
      <c r="D244" s="200" t="s">
        <v>164</v>
      </c>
      <c r="E244" s="36"/>
      <c r="F244" s="201" t="s">
        <v>383</v>
      </c>
      <c r="G244" s="36"/>
      <c r="H244" s="36"/>
      <c r="I244" s="202"/>
      <c r="J244" s="36"/>
      <c r="K244" s="36"/>
      <c r="L244" s="39"/>
      <c r="M244" s="203"/>
      <c r="N244" s="204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164</v>
      </c>
      <c r="AU244" s="17" t="s">
        <v>87</v>
      </c>
    </row>
    <row r="245" spans="1:65" s="2" customFormat="1" ht="37.9" customHeight="1" x14ac:dyDescent="0.2">
      <c r="A245" s="34"/>
      <c r="B245" s="35"/>
      <c r="C245" s="187" t="s">
        <v>386</v>
      </c>
      <c r="D245" s="187" t="s">
        <v>157</v>
      </c>
      <c r="E245" s="188" t="s">
        <v>387</v>
      </c>
      <c r="F245" s="189" t="s">
        <v>388</v>
      </c>
      <c r="G245" s="190" t="s">
        <v>198</v>
      </c>
      <c r="H245" s="191">
        <v>20</v>
      </c>
      <c r="I245" s="192"/>
      <c r="J245" s="193">
        <f>ROUND(I245*H245,2)</f>
        <v>0</v>
      </c>
      <c r="K245" s="189" t="s">
        <v>161</v>
      </c>
      <c r="L245" s="39"/>
      <c r="M245" s="194" t="s">
        <v>1</v>
      </c>
      <c r="N245" s="195" t="s">
        <v>42</v>
      </c>
      <c r="O245" s="7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384</v>
      </c>
      <c r="AT245" s="198" t="s">
        <v>157</v>
      </c>
      <c r="AU245" s="198" t="s">
        <v>87</v>
      </c>
      <c r="AY245" s="17" t="s">
        <v>154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85</v>
      </c>
      <c r="BK245" s="199">
        <f>ROUND(I245*H245,2)</f>
        <v>0</v>
      </c>
      <c r="BL245" s="17" t="s">
        <v>384</v>
      </c>
      <c r="BM245" s="198" t="s">
        <v>389</v>
      </c>
    </row>
    <row r="246" spans="1:65" s="2" customFormat="1" ht="36" x14ac:dyDescent="0.2">
      <c r="A246" s="34"/>
      <c r="B246" s="35"/>
      <c r="C246" s="36"/>
      <c r="D246" s="200" t="s">
        <v>164</v>
      </c>
      <c r="E246" s="36"/>
      <c r="F246" s="201" t="s">
        <v>390</v>
      </c>
      <c r="G246" s="36"/>
      <c r="H246" s="36"/>
      <c r="I246" s="202"/>
      <c r="J246" s="36"/>
      <c r="K246" s="36"/>
      <c r="L246" s="39"/>
      <c r="M246" s="203"/>
      <c r="N246" s="20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164</v>
      </c>
      <c r="AU246" s="17" t="s">
        <v>87</v>
      </c>
    </row>
    <row r="247" spans="1:65" s="2" customFormat="1" ht="16.5" customHeight="1" x14ac:dyDescent="0.2">
      <c r="A247" s="34"/>
      <c r="B247" s="35"/>
      <c r="C247" s="187" t="s">
        <v>391</v>
      </c>
      <c r="D247" s="187" t="s">
        <v>157</v>
      </c>
      <c r="E247" s="188" t="s">
        <v>392</v>
      </c>
      <c r="F247" s="189" t="s">
        <v>393</v>
      </c>
      <c r="G247" s="190" t="s">
        <v>198</v>
      </c>
      <c r="H247" s="191">
        <v>8</v>
      </c>
      <c r="I247" s="192"/>
      <c r="J247" s="193">
        <f>ROUND(I247*H247,2)</f>
        <v>0</v>
      </c>
      <c r="K247" s="189" t="s">
        <v>161</v>
      </c>
      <c r="L247" s="39"/>
      <c r="M247" s="194" t="s">
        <v>1</v>
      </c>
      <c r="N247" s="195" t="s">
        <v>42</v>
      </c>
      <c r="O247" s="71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384</v>
      </c>
      <c r="AT247" s="198" t="s">
        <v>157</v>
      </c>
      <c r="AU247" s="198" t="s">
        <v>87</v>
      </c>
      <c r="AY247" s="17" t="s">
        <v>154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7" t="s">
        <v>85</v>
      </c>
      <c r="BK247" s="199">
        <f>ROUND(I247*H247,2)</f>
        <v>0</v>
      </c>
      <c r="BL247" s="17" t="s">
        <v>384</v>
      </c>
      <c r="BM247" s="198" t="s">
        <v>394</v>
      </c>
    </row>
    <row r="248" spans="1:65" s="2" customFormat="1" ht="18" x14ac:dyDescent="0.2">
      <c r="A248" s="34"/>
      <c r="B248" s="35"/>
      <c r="C248" s="36"/>
      <c r="D248" s="200" t="s">
        <v>164</v>
      </c>
      <c r="E248" s="36"/>
      <c r="F248" s="201" t="s">
        <v>395</v>
      </c>
      <c r="G248" s="36"/>
      <c r="H248" s="36"/>
      <c r="I248" s="202"/>
      <c r="J248" s="36"/>
      <c r="K248" s="36"/>
      <c r="L248" s="39"/>
      <c r="M248" s="203"/>
      <c r="N248" s="204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164</v>
      </c>
      <c r="AU248" s="17" t="s">
        <v>87</v>
      </c>
    </row>
    <row r="249" spans="1:65" s="2" customFormat="1" ht="21.75" customHeight="1" x14ac:dyDescent="0.2">
      <c r="A249" s="34"/>
      <c r="B249" s="35"/>
      <c r="C249" s="187" t="s">
        <v>396</v>
      </c>
      <c r="D249" s="187" t="s">
        <v>157</v>
      </c>
      <c r="E249" s="188" t="s">
        <v>397</v>
      </c>
      <c r="F249" s="189" t="s">
        <v>398</v>
      </c>
      <c r="G249" s="190" t="s">
        <v>198</v>
      </c>
      <c r="H249" s="191">
        <v>6</v>
      </c>
      <c r="I249" s="192"/>
      <c r="J249" s="193">
        <f>ROUND(I249*H249,2)</f>
        <v>0</v>
      </c>
      <c r="K249" s="189" t="s">
        <v>161</v>
      </c>
      <c r="L249" s="39"/>
      <c r="M249" s="194" t="s">
        <v>1</v>
      </c>
      <c r="N249" s="195" t="s">
        <v>42</v>
      </c>
      <c r="O249" s="71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384</v>
      </c>
      <c r="AT249" s="198" t="s">
        <v>157</v>
      </c>
      <c r="AU249" s="198" t="s">
        <v>87</v>
      </c>
      <c r="AY249" s="17" t="s">
        <v>154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7" t="s">
        <v>85</v>
      </c>
      <c r="BK249" s="199">
        <f>ROUND(I249*H249,2)</f>
        <v>0</v>
      </c>
      <c r="BL249" s="17" t="s">
        <v>384</v>
      </c>
      <c r="BM249" s="198" t="s">
        <v>399</v>
      </c>
    </row>
    <row r="250" spans="1:65" s="2" customFormat="1" x14ac:dyDescent="0.2">
      <c r="A250" s="34"/>
      <c r="B250" s="35"/>
      <c r="C250" s="36"/>
      <c r="D250" s="200" t="s">
        <v>164</v>
      </c>
      <c r="E250" s="36"/>
      <c r="F250" s="201" t="s">
        <v>398</v>
      </c>
      <c r="G250" s="36"/>
      <c r="H250" s="36"/>
      <c r="I250" s="202"/>
      <c r="J250" s="36"/>
      <c r="K250" s="36"/>
      <c r="L250" s="39"/>
      <c r="M250" s="203"/>
      <c r="N250" s="204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164</v>
      </c>
      <c r="AU250" s="17" t="s">
        <v>87</v>
      </c>
    </row>
    <row r="251" spans="1:65" s="2" customFormat="1" ht="16.5" customHeight="1" x14ac:dyDescent="0.2">
      <c r="A251" s="34"/>
      <c r="B251" s="35"/>
      <c r="C251" s="187" t="s">
        <v>400</v>
      </c>
      <c r="D251" s="187" t="s">
        <v>157</v>
      </c>
      <c r="E251" s="188" t="s">
        <v>401</v>
      </c>
      <c r="F251" s="189" t="s">
        <v>402</v>
      </c>
      <c r="G251" s="190" t="s">
        <v>198</v>
      </c>
      <c r="H251" s="191">
        <v>8</v>
      </c>
      <c r="I251" s="192"/>
      <c r="J251" s="193">
        <f>ROUND(I251*H251,2)</f>
        <v>0</v>
      </c>
      <c r="K251" s="189" t="s">
        <v>161</v>
      </c>
      <c r="L251" s="39"/>
      <c r="M251" s="194" t="s">
        <v>1</v>
      </c>
      <c r="N251" s="195" t="s">
        <v>42</v>
      </c>
      <c r="O251" s="71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8" t="s">
        <v>384</v>
      </c>
      <c r="AT251" s="198" t="s">
        <v>157</v>
      </c>
      <c r="AU251" s="198" t="s">
        <v>87</v>
      </c>
      <c r="AY251" s="17" t="s">
        <v>154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7" t="s">
        <v>85</v>
      </c>
      <c r="BK251" s="199">
        <f>ROUND(I251*H251,2)</f>
        <v>0</v>
      </c>
      <c r="BL251" s="17" t="s">
        <v>384</v>
      </c>
      <c r="BM251" s="198" t="s">
        <v>403</v>
      </c>
    </row>
    <row r="252" spans="1:65" s="2" customFormat="1" x14ac:dyDescent="0.2">
      <c r="A252" s="34"/>
      <c r="B252" s="35"/>
      <c r="C252" s="36"/>
      <c r="D252" s="200" t="s">
        <v>164</v>
      </c>
      <c r="E252" s="36"/>
      <c r="F252" s="201" t="s">
        <v>402</v>
      </c>
      <c r="G252" s="36"/>
      <c r="H252" s="36"/>
      <c r="I252" s="202"/>
      <c r="J252" s="36"/>
      <c r="K252" s="36"/>
      <c r="L252" s="39"/>
      <c r="M252" s="203"/>
      <c r="N252" s="204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164</v>
      </c>
      <c r="AU252" s="17" t="s">
        <v>87</v>
      </c>
    </row>
    <row r="253" spans="1:65" s="2" customFormat="1" ht="21.75" customHeight="1" x14ac:dyDescent="0.2">
      <c r="A253" s="34"/>
      <c r="B253" s="35"/>
      <c r="C253" s="187" t="s">
        <v>404</v>
      </c>
      <c r="D253" s="187" t="s">
        <v>157</v>
      </c>
      <c r="E253" s="188" t="s">
        <v>405</v>
      </c>
      <c r="F253" s="189" t="s">
        <v>406</v>
      </c>
      <c r="G253" s="190" t="s">
        <v>198</v>
      </c>
      <c r="H253" s="191">
        <v>6</v>
      </c>
      <c r="I253" s="192"/>
      <c r="J253" s="193">
        <f>ROUND(I253*H253,2)</f>
        <v>0</v>
      </c>
      <c r="K253" s="189" t="s">
        <v>161</v>
      </c>
      <c r="L253" s="39"/>
      <c r="M253" s="194" t="s">
        <v>1</v>
      </c>
      <c r="N253" s="195" t="s">
        <v>42</v>
      </c>
      <c r="O253" s="71"/>
      <c r="P253" s="196">
        <f>O253*H253</f>
        <v>0</v>
      </c>
      <c r="Q253" s="196">
        <v>0</v>
      </c>
      <c r="R253" s="196">
        <f>Q253*H253</f>
        <v>0</v>
      </c>
      <c r="S253" s="196">
        <v>0</v>
      </c>
      <c r="T253" s="19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8" t="s">
        <v>384</v>
      </c>
      <c r="AT253" s="198" t="s">
        <v>157</v>
      </c>
      <c r="AU253" s="198" t="s">
        <v>87</v>
      </c>
      <c r="AY253" s="17" t="s">
        <v>154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7" t="s">
        <v>85</v>
      </c>
      <c r="BK253" s="199">
        <f>ROUND(I253*H253,2)</f>
        <v>0</v>
      </c>
      <c r="BL253" s="17" t="s">
        <v>384</v>
      </c>
      <c r="BM253" s="198" t="s">
        <v>407</v>
      </c>
    </row>
    <row r="254" spans="1:65" s="2" customFormat="1" x14ac:dyDescent="0.2">
      <c r="A254" s="34"/>
      <c r="B254" s="35"/>
      <c r="C254" s="36"/>
      <c r="D254" s="200" t="s">
        <v>164</v>
      </c>
      <c r="E254" s="36"/>
      <c r="F254" s="201" t="s">
        <v>406</v>
      </c>
      <c r="G254" s="36"/>
      <c r="H254" s="36"/>
      <c r="I254" s="202"/>
      <c r="J254" s="36"/>
      <c r="K254" s="36"/>
      <c r="L254" s="39"/>
      <c r="M254" s="203"/>
      <c r="N254" s="204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164</v>
      </c>
      <c r="AU254" s="17" t="s">
        <v>87</v>
      </c>
    </row>
    <row r="255" spans="1:65" s="2" customFormat="1" ht="21.75" customHeight="1" x14ac:dyDescent="0.2">
      <c r="A255" s="34"/>
      <c r="B255" s="35"/>
      <c r="C255" s="187" t="s">
        <v>408</v>
      </c>
      <c r="D255" s="187" t="s">
        <v>157</v>
      </c>
      <c r="E255" s="188" t="s">
        <v>409</v>
      </c>
      <c r="F255" s="189" t="s">
        <v>410</v>
      </c>
      <c r="G255" s="190" t="s">
        <v>198</v>
      </c>
      <c r="H255" s="191">
        <v>2</v>
      </c>
      <c r="I255" s="192"/>
      <c r="J255" s="193">
        <f>ROUND(I255*H255,2)</f>
        <v>0</v>
      </c>
      <c r="K255" s="189" t="s">
        <v>161</v>
      </c>
      <c r="L255" s="39"/>
      <c r="M255" s="194" t="s">
        <v>1</v>
      </c>
      <c r="N255" s="195" t="s">
        <v>42</v>
      </c>
      <c r="O255" s="71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8" t="s">
        <v>384</v>
      </c>
      <c r="AT255" s="198" t="s">
        <v>157</v>
      </c>
      <c r="AU255" s="198" t="s">
        <v>87</v>
      </c>
      <c r="AY255" s="17" t="s">
        <v>154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85</v>
      </c>
      <c r="BK255" s="199">
        <f>ROUND(I255*H255,2)</f>
        <v>0</v>
      </c>
      <c r="BL255" s="17" t="s">
        <v>384</v>
      </c>
      <c r="BM255" s="198" t="s">
        <v>411</v>
      </c>
    </row>
    <row r="256" spans="1:65" s="2" customFormat="1" ht="36" x14ac:dyDescent="0.2">
      <c r="A256" s="34"/>
      <c r="B256" s="35"/>
      <c r="C256" s="36"/>
      <c r="D256" s="200" t="s">
        <v>164</v>
      </c>
      <c r="E256" s="36"/>
      <c r="F256" s="201" t="s">
        <v>412</v>
      </c>
      <c r="G256" s="36"/>
      <c r="H256" s="36"/>
      <c r="I256" s="202"/>
      <c r="J256" s="36"/>
      <c r="K256" s="36"/>
      <c r="L256" s="39"/>
      <c r="M256" s="203"/>
      <c r="N256" s="204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164</v>
      </c>
      <c r="AU256" s="17" t="s">
        <v>87</v>
      </c>
    </row>
    <row r="257" spans="1:65" s="2" customFormat="1" ht="49.15" customHeight="1" x14ac:dyDescent="0.2">
      <c r="A257" s="34"/>
      <c r="B257" s="35"/>
      <c r="C257" s="187" t="s">
        <v>413</v>
      </c>
      <c r="D257" s="187" t="s">
        <v>157</v>
      </c>
      <c r="E257" s="188" t="s">
        <v>414</v>
      </c>
      <c r="F257" s="189" t="s">
        <v>415</v>
      </c>
      <c r="G257" s="190" t="s">
        <v>311</v>
      </c>
      <c r="H257" s="191">
        <v>18.370999999999999</v>
      </c>
      <c r="I257" s="192"/>
      <c r="J257" s="193">
        <f>ROUND(I257*H257,2)</f>
        <v>0</v>
      </c>
      <c r="K257" s="189" t="s">
        <v>161</v>
      </c>
      <c r="L257" s="39"/>
      <c r="M257" s="194" t="s">
        <v>1</v>
      </c>
      <c r="N257" s="195" t="s">
        <v>42</v>
      </c>
      <c r="O257" s="71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8" t="s">
        <v>384</v>
      </c>
      <c r="AT257" s="198" t="s">
        <v>157</v>
      </c>
      <c r="AU257" s="198" t="s">
        <v>87</v>
      </c>
      <c r="AY257" s="17" t="s">
        <v>154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7" t="s">
        <v>85</v>
      </c>
      <c r="BK257" s="199">
        <f>ROUND(I257*H257,2)</f>
        <v>0</v>
      </c>
      <c r="BL257" s="17" t="s">
        <v>384</v>
      </c>
      <c r="BM257" s="198" t="s">
        <v>416</v>
      </c>
    </row>
    <row r="258" spans="1:65" s="2" customFormat="1" ht="90" x14ac:dyDescent="0.2">
      <c r="A258" s="34"/>
      <c r="B258" s="35"/>
      <c r="C258" s="36"/>
      <c r="D258" s="200" t="s">
        <v>164</v>
      </c>
      <c r="E258" s="36"/>
      <c r="F258" s="201" t="s">
        <v>417</v>
      </c>
      <c r="G258" s="36"/>
      <c r="H258" s="36"/>
      <c r="I258" s="202"/>
      <c r="J258" s="36"/>
      <c r="K258" s="36"/>
      <c r="L258" s="39"/>
      <c r="M258" s="203"/>
      <c r="N258" s="204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164</v>
      </c>
      <c r="AU258" s="17" t="s">
        <v>87</v>
      </c>
    </row>
    <row r="259" spans="1:65" s="13" customFormat="1" ht="20" x14ac:dyDescent="0.2">
      <c r="B259" s="205"/>
      <c r="C259" s="206"/>
      <c r="D259" s="200" t="s">
        <v>166</v>
      </c>
      <c r="E259" s="207" t="s">
        <v>1</v>
      </c>
      <c r="F259" s="208" t="s">
        <v>418</v>
      </c>
      <c r="G259" s="206"/>
      <c r="H259" s="209">
        <v>18.370999999999999</v>
      </c>
      <c r="I259" s="210"/>
      <c r="J259" s="206"/>
      <c r="K259" s="206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166</v>
      </c>
      <c r="AU259" s="215" t="s">
        <v>87</v>
      </c>
      <c r="AV259" s="13" t="s">
        <v>87</v>
      </c>
      <c r="AW259" s="13" t="s">
        <v>34</v>
      </c>
      <c r="AX259" s="13" t="s">
        <v>85</v>
      </c>
      <c r="AY259" s="215" t="s">
        <v>154</v>
      </c>
    </row>
    <row r="260" spans="1:65" s="2" customFormat="1" ht="49.15" customHeight="1" x14ac:dyDescent="0.2">
      <c r="A260" s="34"/>
      <c r="B260" s="35"/>
      <c r="C260" s="187" t="s">
        <v>419</v>
      </c>
      <c r="D260" s="187" t="s">
        <v>157</v>
      </c>
      <c r="E260" s="188" t="s">
        <v>420</v>
      </c>
      <c r="F260" s="189" t="s">
        <v>421</v>
      </c>
      <c r="G260" s="190" t="s">
        <v>311</v>
      </c>
      <c r="H260" s="191">
        <v>224.86</v>
      </c>
      <c r="I260" s="192"/>
      <c r="J260" s="193">
        <f>ROUND(I260*H260,2)</f>
        <v>0</v>
      </c>
      <c r="K260" s="189" t="s">
        <v>161</v>
      </c>
      <c r="L260" s="39"/>
      <c r="M260" s="194" t="s">
        <v>1</v>
      </c>
      <c r="N260" s="195" t="s">
        <v>42</v>
      </c>
      <c r="O260" s="71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8" t="s">
        <v>384</v>
      </c>
      <c r="AT260" s="198" t="s">
        <v>157</v>
      </c>
      <c r="AU260" s="198" t="s">
        <v>87</v>
      </c>
      <c r="AY260" s="17" t="s">
        <v>154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7" t="s">
        <v>85</v>
      </c>
      <c r="BK260" s="199">
        <f>ROUND(I260*H260,2)</f>
        <v>0</v>
      </c>
      <c r="BL260" s="17" t="s">
        <v>384</v>
      </c>
      <c r="BM260" s="198" t="s">
        <v>422</v>
      </c>
    </row>
    <row r="261" spans="1:65" s="2" customFormat="1" ht="90" x14ac:dyDescent="0.2">
      <c r="A261" s="34"/>
      <c r="B261" s="35"/>
      <c r="C261" s="36"/>
      <c r="D261" s="200" t="s">
        <v>164</v>
      </c>
      <c r="E261" s="36"/>
      <c r="F261" s="201" t="s">
        <v>423</v>
      </c>
      <c r="G261" s="36"/>
      <c r="H261" s="36"/>
      <c r="I261" s="202"/>
      <c r="J261" s="36"/>
      <c r="K261" s="36"/>
      <c r="L261" s="39"/>
      <c r="M261" s="203"/>
      <c r="N261" s="204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164</v>
      </c>
      <c r="AU261" s="17" t="s">
        <v>87</v>
      </c>
    </row>
    <row r="262" spans="1:65" s="13" customFormat="1" x14ac:dyDescent="0.2">
      <c r="B262" s="205"/>
      <c r="C262" s="206"/>
      <c r="D262" s="200" t="s">
        <v>166</v>
      </c>
      <c r="E262" s="207" t="s">
        <v>1</v>
      </c>
      <c r="F262" s="208" t="s">
        <v>114</v>
      </c>
      <c r="G262" s="206"/>
      <c r="H262" s="209">
        <v>220.83099999999999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166</v>
      </c>
      <c r="AU262" s="215" t="s">
        <v>87</v>
      </c>
      <c r="AV262" s="13" t="s">
        <v>87</v>
      </c>
      <c r="AW262" s="13" t="s">
        <v>34</v>
      </c>
      <c r="AX262" s="13" t="s">
        <v>77</v>
      </c>
      <c r="AY262" s="215" t="s">
        <v>154</v>
      </c>
    </row>
    <row r="263" spans="1:65" s="13" customFormat="1" x14ac:dyDescent="0.2">
      <c r="B263" s="205"/>
      <c r="C263" s="206"/>
      <c r="D263" s="200" t="s">
        <v>166</v>
      </c>
      <c r="E263" s="207" t="s">
        <v>1</v>
      </c>
      <c r="F263" s="208" t="s">
        <v>100</v>
      </c>
      <c r="G263" s="206"/>
      <c r="H263" s="209">
        <v>4.0289999999999999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166</v>
      </c>
      <c r="AU263" s="215" t="s">
        <v>87</v>
      </c>
      <c r="AV263" s="13" t="s">
        <v>87</v>
      </c>
      <c r="AW263" s="13" t="s">
        <v>34</v>
      </c>
      <c r="AX263" s="13" t="s">
        <v>77</v>
      </c>
      <c r="AY263" s="215" t="s">
        <v>154</v>
      </c>
    </row>
    <row r="264" spans="1:65" s="14" customFormat="1" x14ac:dyDescent="0.2">
      <c r="B264" s="216"/>
      <c r="C264" s="217"/>
      <c r="D264" s="200" t="s">
        <v>166</v>
      </c>
      <c r="E264" s="218" t="s">
        <v>1</v>
      </c>
      <c r="F264" s="219" t="s">
        <v>209</v>
      </c>
      <c r="G264" s="217"/>
      <c r="H264" s="220">
        <v>224.86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166</v>
      </c>
      <c r="AU264" s="226" t="s">
        <v>87</v>
      </c>
      <c r="AV264" s="14" t="s">
        <v>162</v>
      </c>
      <c r="AW264" s="14" t="s">
        <v>34</v>
      </c>
      <c r="AX264" s="14" t="s">
        <v>85</v>
      </c>
      <c r="AY264" s="226" t="s">
        <v>154</v>
      </c>
    </row>
    <row r="265" spans="1:65" s="2" customFormat="1" ht="62.65" customHeight="1" x14ac:dyDescent="0.2">
      <c r="A265" s="34"/>
      <c r="B265" s="35"/>
      <c r="C265" s="187" t="s">
        <v>424</v>
      </c>
      <c r="D265" s="187" t="s">
        <v>157</v>
      </c>
      <c r="E265" s="188" t="s">
        <v>425</v>
      </c>
      <c r="F265" s="189" t="s">
        <v>426</v>
      </c>
      <c r="G265" s="190" t="s">
        <v>311</v>
      </c>
      <c r="H265" s="191">
        <v>6.2279999999999998</v>
      </c>
      <c r="I265" s="192"/>
      <c r="J265" s="193">
        <f>ROUND(I265*H265,2)</f>
        <v>0</v>
      </c>
      <c r="K265" s="189" t="s">
        <v>161</v>
      </c>
      <c r="L265" s="39"/>
      <c r="M265" s="194" t="s">
        <v>1</v>
      </c>
      <c r="N265" s="195" t="s">
        <v>42</v>
      </c>
      <c r="O265" s="71"/>
      <c r="P265" s="196">
        <f>O265*H265</f>
        <v>0</v>
      </c>
      <c r="Q265" s="196">
        <v>0</v>
      </c>
      <c r="R265" s="196">
        <f>Q265*H265</f>
        <v>0</v>
      </c>
      <c r="S265" s="196">
        <v>0</v>
      </c>
      <c r="T265" s="19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8" t="s">
        <v>384</v>
      </c>
      <c r="AT265" s="198" t="s">
        <v>157</v>
      </c>
      <c r="AU265" s="198" t="s">
        <v>87</v>
      </c>
      <c r="AY265" s="17" t="s">
        <v>154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7" t="s">
        <v>85</v>
      </c>
      <c r="BK265" s="199">
        <f>ROUND(I265*H265,2)</f>
        <v>0</v>
      </c>
      <c r="BL265" s="17" t="s">
        <v>384</v>
      </c>
      <c r="BM265" s="198" t="s">
        <v>427</v>
      </c>
    </row>
    <row r="266" spans="1:65" s="2" customFormat="1" ht="99" x14ac:dyDescent="0.2">
      <c r="A266" s="34"/>
      <c r="B266" s="35"/>
      <c r="C266" s="36"/>
      <c r="D266" s="200" t="s">
        <v>164</v>
      </c>
      <c r="E266" s="36"/>
      <c r="F266" s="201" t="s">
        <v>428</v>
      </c>
      <c r="G266" s="36"/>
      <c r="H266" s="36"/>
      <c r="I266" s="202"/>
      <c r="J266" s="36"/>
      <c r="K266" s="36"/>
      <c r="L266" s="39"/>
      <c r="M266" s="203"/>
      <c r="N266" s="204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164</v>
      </c>
      <c r="AU266" s="17" t="s">
        <v>87</v>
      </c>
    </row>
    <row r="267" spans="1:65" s="13" customFormat="1" x14ac:dyDescent="0.2">
      <c r="B267" s="205"/>
      <c r="C267" s="206"/>
      <c r="D267" s="200" t="s">
        <v>166</v>
      </c>
      <c r="E267" s="207" t="s">
        <v>1</v>
      </c>
      <c r="F267" s="208" t="s">
        <v>429</v>
      </c>
      <c r="G267" s="206"/>
      <c r="H267" s="209">
        <v>6.2279999999999998</v>
      </c>
      <c r="I267" s="210"/>
      <c r="J267" s="206"/>
      <c r="K267" s="206"/>
      <c r="L267" s="211"/>
      <c r="M267" s="212"/>
      <c r="N267" s="213"/>
      <c r="O267" s="213"/>
      <c r="P267" s="213"/>
      <c r="Q267" s="213"/>
      <c r="R267" s="213"/>
      <c r="S267" s="213"/>
      <c r="T267" s="214"/>
      <c r="AT267" s="215" t="s">
        <v>166</v>
      </c>
      <c r="AU267" s="215" t="s">
        <v>87</v>
      </c>
      <c r="AV267" s="13" t="s">
        <v>87</v>
      </c>
      <c r="AW267" s="13" t="s">
        <v>34</v>
      </c>
      <c r="AX267" s="13" t="s">
        <v>85</v>
      </c>
      <c r="AY267" s="215" t="s">
        <v>154</v>
      </c>
    </row>
    <row r="268" spans="1:65" s="2" customFormat="1" ht="55.5" customHeight="1" x14ac:dyDescent="0.2">
      <c r="A268" s="34"/>
      <c r="B268" s="35"/>
      <c r="C268" s="187" t="s">
        <v>430</v>
      </c>
      <c r="D268" s="187" t="s">
        <v>157</v>
      </c>
      <c r="E268" s="188" t="s">
        <v>431</v>
      </c>
      <c r="F268" s="189" t="s">
        <v>432</v>
      </c>
      <c r="G268" s="190" t="s">
        <v>311</v>
      </c>
      <c r="H268" s="191">
        <v>34.735999999999997</v>
      </c>
      <c r="I268" s="192"/>
      <c r="J268" s="193">
        <f>ROUND(I268*H268,2)</f>
        <v>0</v>
      </c>
      <c r="K268" s="189" t="s">
        <v>1</v>
      </c>
      <c r="L268" s="39"/>
      <c r="M268" s="194" t="s">
        <v>1</v>
      </c>
      <c r="N268" s="195" t="s">
        <v>42</v>
      </c>
      <c r="O268" s="71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8" t="s">
        <v>384</v>
      </c>
      <c r="AT268" s="198" t="s">
        <v>157</v>
      </c>
      <c r="AU268" s="198" t="s">
        <v>87</v>
      </c>
      <c r="AY268" s="17" t="s">
        <v>154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7" t="s">
        <v>85</v>
      </c>
      <c r="BK268" s="199">
        <f>ROUND(I268*H268,2)</f>
        <v>0</v>
      </c>
      <c r="BL268" s="17" t="s">
        <v>384</v>
      </c>
      <c r="BM268" s="198" t="s">
        <v>433</v>
      </c>
    </row>
    <row r="269" spans="1:65" s="2" customFormat="1" ht="99" x14ac:dyDescent="0.2">
      <c r="A269" s="34"/>
      <c r="B269" s="35"/>
      <c r="C269" s="36"/>
      <c r="D269" s="200" t="s">
        <v>164</v>
      </c>
      <c r="E269" s="36"/>
      <c r="F269" s="201" t="s">
        <v>434</v>
      </c>
      <c r="G269" s="36"/>
      <c r="H269" s="36"/>
      <c r="I269" s="202"/>
      <c r="J269" s="36"/>
      <c r="K269" s="36"/>
      <c r="L269" s="39"/>
      <c r="M269" s="203"/>
      <c r="N269" s="204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164</v>
      </c>
      <c r="AU269" s="17" t="s">
        <v>87</v>
      </c>
    </row>
    <row r="270" spans="1:65" s="13" customFormat="1" x14ac:dyDescent="0.2">
      <c r="B270" s="205"/>
      <c r="C270" s="206"/>
      <c r="D270" s="200" t="s">
        <v>166</v>
      </c>
      <c r="E270" s="207" t="s">
        <v>1</v>
      </c>
      <c r="F270" s="208" t="s">
        <v>435</v>
      </c>
      <c r="G270" s="206"/>
      <c r="H270" s="209">
        <v>5.4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166</v>
      </c>
      <c r="AU270" s="215" t="s">
        <v>87</v>
      </c>
      <c r="AV270" s="13" t="s">
        <v>87</v>
      </c>
      <c r="AW270" s="13" t="s">
        <v>34</v>
      </c>
      <c r="AX270" s="13" t="s">
        <v>77</v>
      </c>
      <c r="AY270" s="215" t="s">
        <v>154</v>
      </c>
    </row>
    <row r="271" spans="1:65" s="13" customFormat="1" x14ac:dyDescent="0.2">
      <c r="B271" s="205"/>
      <c r="C271" s="206"/>
      <c r="D271" s="200" t="s">
        <v>166</v>
      </c>
      <c r="E271" s="207" t="s">
        <v>1</v>
      </c>
      <c r="F271" s="208" t="s">
        <v>436</v>
      </c>
      <c r="G271" s="206"/>
      <c r="H271" s="209">
        <v>4.4000000000000004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4"/>
      <c r="AT271" s="215" t="s">
        <v>166</v>
      </c>
      <c r="AU271" s="215" t="s">
        <v>87</v>
      </c>
      <c r="AV271" s="13" t="s">
        <v>87</v>
      </c>
      <c r="AW271" s="13" t="s">
        <v>34</v>
      </c>
      <c r="AX271" s="13" t="s">
        <v>77</v>
      </c>
      <c r="AY271" s="215" t="s">
        <v>154</v>
      </c>
    </row>
    <row r="272" spans="1:65" s="13" customFormat="1" x14ac:dyDescent="0.2">
      <c r="B272" s="205"/>
      <c r="C272" s="206"/>
      <c r="D272" s="200" t="s">
        <v>166</v>
      </c>
      <c r="E272" s="207" t="s">
        <v>1</v>
      </c>
      <c r="F272" s="208" t="s">
        <v>437</v>
      </c>
      <c r="G272" s="206"/>
      <c r="H272" s="209">
        <v>2.4</v>
      </c>
      <c r="I272" s="210"/>
      <c r="J272" s="206"/>
      <c r="K272" s="206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166</v>
      </c>
      <c r="AU272" s="215" t="s">
        <v>87</v>
      </c>
      <c r="AV272" s="13" t="s">
        <v>87</v>
      </c>
      <c r="AW272" s="13" t="s">
        <v>34</v>
      </c>
      <c r="AX272" s="13" t="s">
        <v>77</v>
      </c>
      <c r="AY272" s="215" t="s">
        <v>154</v>
      </c>
    </row>
    <row r="273" spans="1:65" s="13" customFormat="1" x14ac:dyDescent="0.2">
      <c r="B273" s="205"/>
      <c r="C273" s="206"/>
      <c r="D273" s="200" t="s">
        <v>166</v>
      </c>
      <c r="E273" s="207" t="s">
        <v>1</v>
      </c>
      <c r="F273" s="208" t="s">
        <v>438</v>
      </c>
      <c r="G273" s="206"/>
      <c r="H273" s="209">
        <v>13.2</v>
      </c>
      <c r="I273" s="210"/>
      <c r="J273" s="206"/>
      <c r="K273" s="206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166</v>
      </c>
      <c r="AU273" s="215" t="s">
        <v>87</v>
      </c>
      <c r="AV273" s="13" t="s">
        <v>87</v>
      </c>
      <c r="AW273" s="13" t="s">
        <v>34</v>
      </c>
      <c r="AX273" s="13" t="s">
        <v>77</v>
      </c>
      <c r="AY273" s="215" t="s">
        <v>154</v>
      </c>
    </row>
    <row r="274" spans="1:65" s="13" customFormat="1" x14ac:dyDescent="0.2">
      <c r="B274" s="205"/>
      <c r="C274" s="206"/>
      <c r="D274" s="200" t="s">
        <v>166</v>
      </c>
      <c r="E274" s="207" t="s">
        <v>1</v>
      </c>
      <c r="F274" s="208" t="s">
        <v>439</v>
      </c>
      <c r="G274" s="206"/>
      <c r="H274" s="209">
        <v>6.3360000000000003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166</v>
      </c>
      <c r="AU274" s="215" t="s">
        <v>87</v>
      </c>
      <c r="AV274" s="13" t="s">
        <v>87</v>
      </c>
      <c r="AW274" s="13" t="s">
        <v>34</v>
      </c>
      <c r="AX274" s="13" t="s">
        <v>77</v>
      </c>
      <c r="AY274" s="215" t="s">
        <v>154</v>
      </c>
    </row>
    <row r="275" spans="1:65" s="13" customFormat="1" x14ac:dyDescent="0.2">
      <c r="B275" s="205"/>
      <c r="C275" s="206"/>
      <c r="D275" s="200" t="s">
        <v>166</v>
      </c>
      <c r="E275" s="207" t="s">
        <v>1</v>
      </c>
      <c r="F275" s="208" t="s">
        <v>440</v>
      </c>
      <c r="G275" s="206"/>
      <c r="H275" s="209">
        <v>3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166</v>
      </c>
      <c r="AU275" s="215" t="s">
        <v>87</v>
      </c>
      <c r="AV275" s="13" t="s">
        <v>87</v>
      </c>
      <c r="AW275" s="13" t="s">
        <v>34</v>
      </c>
      <c r="AX275" s="13" t="s">
        <v>77</v>
      </c>
      <c r="AY275" s="215" t="s">
        <v>154</v>
      </c>
    </row>
    <row r="276" spans="1:65" s="15" customFormat="1" ht="20" x14ac:dyDescent="0.2">
      <c r="B276" s="227"/>
      <c r="C276" s="228"/>
      <c r="D276" s="200" t="s">
        <v>166</v>
      </c>
      <c r="E276" s="229" t="s">
        <v>1</v>
      </c>
      <c r="F276" s="230" t="s">
        <v>441</v>
      </c>
      <c r="G276" s="228"/>
      <c r="H276" s="229" t="s">
        <v>1</v>
      </c>
      <c r="I276" s="231"/>
      <c r="J276" s="228"/>
      <c r="K276" s="228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166</v>
      </c>
      <c r="AU276" s="236" t="s">
        <v>87</v>
      </c>
      <c r="AV276" s="15" t="s">
        <v>85</v>
      </c>
      <c r="AW276" s="15" t="s">
        <v>34</v>
      </c>
      <c r="AX276" s="15" t="s">
        <v>77</v>
      </c>
      <c r="AY276" s="236" t="s">
        <v>154</v>
      </c>
    </row>
    <row r="277" spans="1:65" s="14" customFormat="1" x14ac:dyDescent="0.2">
      <c r="B277" s="216"/>
      <c r="C277" s="217"/>
      <c r="D277" s="200" t="s">
        <v>166</v>
      </c>
      <c r="E277" s="218" t="s">
        <v>1</v>
      </c>
      <c r="F277" s="219" t="s">
        <v>209</v>
      </c>
      <c r="G277" s="217"/>
      <c r="H277" s="220">
        <v>34.735999999999997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166</v>
      </c>
      <c r="AU277" s="226" t="s">
        <v>87</v>
      </c>
      <c r="AV277" s="14" t="s">
        <v>162</v>
      </c>
      <c r="AW277" s="14" t="s">
        <v>34</v>
      </c>
      <c r="AX277" s="14" t="s">
        <v>85</v>
      </c>
      <c r="AY277" s="226" t="s">
        <v>154</v>
      </c>
    </row>
    <row r="278" spans="1:65" s="2" customFormat="1" ht="33" customHeight="1" x14ac:dyDescent="0.2">
      <c r="A278" s="34"/>
      <c r="B278" s="35"/>
      <c r="C278" s="187" t="s">
        <v>442</v>
      </c>
      <c r="D278" s="187" t="s">
        <v>157</v>
      </c>
      <c r="E278" s="188" t="s">
        <v>443</v>
      </c>
      <c r="F278" s="189" t="s">
        <v>444</v>
      </c>
      <c r="G278" s="190" t="s">
        <v>198</v>
      </c>
      <c r="H278" s="191">
        <v>3</v>
      </c>
      <c r="I278" s="192"/>
      <c r="J278" s="193">
        <f>ROUND(I278*H278,2)</f>
        <v>0</v>
      </c>
      <c r="K278" s="189" t="s">
        <v>161</v>
      </c>
      <c r="L278" s="39"/>
      <c r="M278" s="194" t="s">
        <v>1</v>
      </c>
      <c r="N278" s="195" t="s">
        <v>42</v>
      </c>
      <c r="O278" s="71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8" t="s">
        <v>384</v>
      </c>
      <c r="AT278" s="198" t="s">
        <v>157</v>
      </c>
      <c r="AU278" s="198" t="s">
        <v>87</v>
      </c>
      <c r="AY278" s="17" t="s">
        <v>154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7" t="s">
        <v>85</v>
      </c>
      <c r="BK278" s="199">
        <f>ROUND(I278*H278,2)</f>
        <v>0</v>
      </c>
      <c r="BL278" s="17" t="s">
        <v>384</v>
      </c>
      <c r="BM278" s="198" t="s">
        <v>445</v>
      </c>
    </row>
    <row r="279" spans="1:65" s="2" customFormat="1" ht="45" x14ac:dyDescent="0.2">
      <c r="A279" s="34"/>
      <c r="B279" s="35"/>
      <c r="C279" s="36"/>
      <c r="D279" s="200" t="s">
        <v>164</v>
      </c>
      <c r="E279" s="36"/>
      <c r="F279" s="201" t="s">
        <v>446</v>
      </c>
      <c r="G279" s="36"/>
      <c r="H279" s="36"/>
      <c r="I279" s="202"/>
      <c r="J279" s="36"/>
      <c r="K279" s="36"/>
      <c r="L279" s="39"/>
      <c r="M279" s="203"/>
      <c r="N279" s="204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164</v>
      </c>
      <c r="AU279" s="17" t="s">
        <v>87</v>
      </c>
    </row>
    <row r="280" spans="1:65" s="13" customFormat="1" x14ac:dyDescent="0.2">
      <c r="B280" s="205"/>
      <c r="C280" s="206"/>
      <c r="D280" s="200" t="s">
        <v>166</v>
      </c>
      <c r="E280" s="207" t="s">
        <v>1</v>
      </c>
      <c r="F280" s="208" t="s">
        <v>447</v>
      </c>
      <c r="G280" s="206"/>
      <c r="H280" s="209">
        <v>3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166</v>
      </c>
      <c r="AU280" s="215" t="s">
        <v>87</v>
      </c>
      <c r="AV280" s="13" t="s">
        <v>87</v>
      </c>
      <c r="AW280" s="13" t="s">
        <v>34</v>
      </c>
      <c r="AX280" s="13" t="s">
        <v>85</v>
      </c>
      <c r="AY280" s="215" t="s">
        <v>154</v>
      </c>
    </row>
    <row r="281" spans="1:65" s="2" customFormat="1" ht="16.5" customHeight="1" x14ac:dyDescent="0.2">
      <c r="A281" s="34"/>
      <c r="B281" s="35"/>
      <c r="C281" s="187" t="s">
        <v>448</v>
      </c>
      <c r="D281" s="187" t="s">
        <v>157</v>
      </c>
      <c r="E281" s="188" t="s">
        <v>449</v>
      </c>
      <c r="F281" s="189" t="s">
        <v>450</v>
      </c>
      <c r="G281" s="190" t="s">
        <v>311</v>
      </c>
      <c r="H281" s="191">
        <v>6.3680000000000003</v>
      </c>
      <c r="I281" s="192"/>
      <c r="J281" s="193">
        <f>ROUND(I281*H281,2)</f>
        <v>0</v>
      </c>
      <c r="K281" s="189" t="s">
        <v>161</v>
      </c>
      <c r="L281" s="39"/>
      <c r="M281" s="194" t="s">
        <v>1</v>
      </c>
      <c r="N281" s="195" t="s">
        <v>42</v>
      </c>
      <c r="O281" s="7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8" t="s">
        <v>384</v>
      </c>
      <c r="AT281" s="198" t="s">
        <v>157</v>
      </c>
      <c r="AU281" s="198" t="s">
        <v>87</v>
      </c>
      <c r="AY281" s="17" t="s">
        <v>154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7" t="s">
        <v>85</v>
      </c>
      <c r="BK281" s="199">
        <f>ROUND(I281*H281,2)</f>
        <v>0</v>
      </c>
      <c r="BL281" s="17" t="s">
        <v>384</v>
      </c>
      <c r="BM281" s="198" t="s">
        <v>451</v>
      </c>
    </row>
    <row r="282" spans="1:65" s="2" customFormat="1" ht="54" x14ac:dyDescent="0.2">
      <c r="A282" s="34"/>
      <c r="B282" s="35"/>
      <c r="C282" s="36"/>
      <c r="D282" s="200" t="s">
        <v>164</v>
      </c>
      <c r="E282" s="36"/>
      <c r="F282" s="201" t="s">
        <v>452</v>
      </c>
      <c r="G282" s="36"/>
      <c r="H282" s="36"/>
      <c r="I282" s="202"/>
      <c r="J282" s="36"/>
      <c r="K282" s="36"/>
      <c r="L282" s="39"/>
      <c r="M282" s="203"/>
      <c r="N282" s="204"/>
      <c r="O282" s="71"/>
      <c r="P282" s="71"/>
      <c r="Q282" s="71"/>
      <c r="R282" s="71"/>
      <c r="S282" s="71"/>
      <c r="T282" s="72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164</v>
      </c>
      <c r="AU282" s="17" t="s">
        <v>87</v>
      </c>
    </row>
    <row r="283" spans="1:65" s="13" customFormat="1" x14ac:dyDescent="0.2">
      <c r="B283" s="205"/>
      <c r="C283" s="206"/>
      <c r="D283" s="200" t="s">
        <v>166</v>
      </c>
      <c r="E283" s="207" t="s">
        <v>1</v>
      </c>
      <c r="F283" s="208" t="s">
        <v>453</v>
      </c>
      <c r="G283" s="206"/>
      <c r="H283" s="209">
        <v>0.56000000000000005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166</v>
      </c>
      <c r="AU283" s="215" t="s">
        <v>87</v>
      </c>
      <c r="AV283" s="13" t="s">
        <v>87</v>
      </c>
      <c r="AW283" s="13" t="s">
        <v>34</v>
      </c>
      <c r="AX283" s="13" t="s">
        <v>77</v>
      </c>
      <c r="AY283" s="215" t="s">
        <v>154</v>
      </c>
    </row>
    <row r="284" spans="1:65" s="13" customFormat="1" x14ac:dyDescent="0.2">
      <c r="B284" s="205"/>
      <c r="C284" s="206"/>
      <c r="D284" s="200" t="s">
        <v>166</v>
      </c>
      <c r="E284" s="207" t="s">
        <v>1</v>
      </c>
      <c r="F284" s="208" t="s">
        <v>454</v>
      </c>
      <c r="G284" s="206"/>
      <c r="H284" s="209">
        <v>1.248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166</v>
      </c>
      <c r="AU284" s="215" t="s">
        <v>87</v>
      </c>
      <c r="AV284" s="13" t="s">
        <v>87</v>
      </c>
      <c r="AW284" s="13" t="s">
        <v>34</v>
      </c>
      <c r="AX284" s="13" t="s">
        <v>77</v>
      </c>
      <c r="AY284" s="215" t="s">
        <v>154</v>
      </c>
    </row>
    <row r="285" spans="1:65" s="13" customFormat="1" x14ac:dyDescent="0.2">
      <c r="B285" s="205"/>
      <c r="C285" s="206"/>
      <c r="D285" s="200" t="s">
        <v>166</v>
      </c>
      <c r="E285" s="207" t="s">
        <v>1</v>
      </c>
      <c r="F285" s="208" t="s">
        <v>455</v>
      </c>
      <c r="G285" s="206"/>
      <c r="H285" s="209">
        <v>4.5599999999999996</v>
      </c>
      <c r="I285" s="210"/>
      <c r="J285" s="206"/>
      <c r="K285" s="206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166</v>
      </c>
      <c r="AU285" s="215" t="s">
        <v>87</v>
      </c>
      <c r="AV285" s="13" t="s">
        <v>87</v>
      </c>
      <c r="AW285" s="13" t="s">
        <v>34</v>
      </c>
      <c r="AX285" s="13" t="s">
        <v>77</v>
      </c>
      <c r="AY285" s="215" t="s">
        <v>154</v>
      </c>
    </row>
    <row r="286" spans="1:65" s="14" customFormat="1" x14ac:dyDescent="0.2">
      <c r="B286" s="216"/>
      <c r="C286" s="217"/>
      <c r="D286" s="200" t="s">
        <v>166</v>
      </c>
      <c r="E286" s="218" t="s">
        <v>1</v>
      </c>
      <c r="F286" s="219" t="s">
        <v>209</v>
      </c>
      <c r="G286" s="217"/>
      <c r="H286" s="220">
        <v>6.3680000000000003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166</v>
      </c>
      <c r="AU286" s="226" t="s">
        <v>87</v>
      </c>
      <c r="AV286" s="14" t="s">
        <v>162</v>
      </c>
      <c r="AW286" s="14" t="s">
        <v>34</v>
      </c>
      <c r="AX286" s="14" t="s">
        <v>85</v>
      </c>
      <c r="AY286" s="226" t="s">
        <v>154</v>
      </c>
    </row>
    <row r="287" spans="1:65" s="2" customFormat="1" ht="24.25" customHeight="1" x14ac:dyDescent="0.2">
      <c r="A287" s="34"/>
      <c r="B287" s="35"/>
      <c r="C287" s="187" t="s">
        <v>456</v>
      </c>
      <c r="D287" s="187" t="s">
        <v>157</v>
      </c>
      <c r="E287" s="188" t="s">
        <v>457</v>
      </c>
      <c r="F287" s="189" t="s">
        <v>458</v>
      </c>
      <c r="G287" s="190" t="s">
        <v>311</v>
      </c>
      <c r="H287" s="191">
        <v>9.48</v>
      </c>
      <c r="I287" s="192"/>
      <c r="J287" s="193">
        <f>ROUND(I287*H287,2)</f>
        <v>0</v>
      </c>
      <c r="K287" s="189" t="s">
        <v>161</v>
      </c>
      <c r="L287" s="39"/>
      <c r="M287" s="194" t="s">
        <v>1</v>
      </c>
      <c r="N287" s="195" t="s">
        <v>42</v>
      </c>
      <c r="O287" s="71"/>
      <c r="P287" s="196">
        <f>O287*H287</f>
        <v>0</v>
      </c>
      <c r="Q287" s="196">
        <v>0</v>
      </c>
      <c r="R287" s="196">
        <f>Q287*H287</f>
        <v>0</v>
      </c>
      <c r="S287" s="196">
        <v>0</v>
      </c>
      <c r="T287" s="197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8" t="s">
        <v>384</v>
      </c>
      <c r="AT287" s="198" t="s">
        <v>157</v>
      </c>
      <c r="AU287" s="198" t="s">
        <v>87</v>
      </c>
      <c r="AY287" s="17" t="s">
        <v>154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7" t="s">
        <v>85</v>
      </c>
      <c r="BK287" s="199">
        <f>ROUND(I287*H287,2)</f>
        <v>0</v>
      </c>
      <c r="BL287" s="17" t="s">
        <v>384</v>
      </c>
      <c r="BM287" s="198" t="s">
        <v>459</v>
      </c>
    </row>
    <row r="288" spans="1:65" s="2" customFormat="1" ht="54" x14ac:dyDescent="0.2">
      <c r="A288" s="34"/>
      <c r="B288" s="35"/>
      <c r="C288" s="36"/>
      <c r="D288" s="200" t="s">
        <v>164</v>
      </c>
      <c r="E288" s="36"/>
      <c r="F288" s="201" t="s">
        <v>460</v>
      </c>
      <c r="G288" s="36"/>
      <c r="H288" s="36"/>
      <c r="I288" s="202"/>
      <c r="J288" s="36"/>
      <c r="K288" s="36"/>
      <c r="L288" s="39"/>
      <c r="M288" s="203"/>
      <c r="N288" s="204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164</v>
      </c>
      <c r="AU288" s="17" t="s">
        <v>87</v>
      </c>
    </row>
    <row r="289" spans="1:51" s="13" customFormat="1" x14ac:dyDescent="0.2">
      <c r="B289" s="205"/>
      <c r="C289" s="206"/>
      <c r="D289" s="200" t="s">
        <v>166</v>
      </c>
      <c r="E289" s="207" t="s">
        <v>1</v>
      </c>
      <c r="F289" s="208" t="s">
        <v>461</v>
      </c>
      <c r="G289" s="206"/>
      <c r="H289" s="209">
        <v>9.48</v>
      </c>
      <c r="I289" s="210"/>
      <c r="J289" s="206"/>
      <c r="K289" s="206"/>
      <c r="L289" s="211"/>
      <c r="M289" s="247"/>
      <c r="N289" s="248"/>
      <c r="O289" s="248"/>
      <c r="P289" s="248"/>
      <c r="Q289" s="248"/>
      <c r="R289" s="248"/>
      <c r="S289" s="248"/>
      <c r="T289" s="249"/>
      <c r="AT289" s="215" t="s">
        <v>166</v>
      </c>
      <c r="AU289" s="215" t="s">
        <v>87</v>
      </c>
      <c r="AV289" s="13" t="s">
        <v>87</v>
      </c>
      <c r="AW289" s="13" t="s">
        <v>34</v>
      </c>
      <c r="AX289" s="13" t="s">
        <v>85</v>
      </c>
      <c r="AY289" s="215" t="s">
        <v>154</v>
      </c>
    </row>
    <row r="290" spans="1:51" s="2" customFormat="1" ht="7" customHeight="1" x14ac:dyDescent="0.2">
      <c r="A290" s="34"/>
      <c r="B290" s="54"/>
      <c r="C290" s="55"/>
      <c r="D290" s="55"/>
      <c r="E290" s="55"/>
      <c r="F290" s="55"/>
      <c r="G290" s="55"/>
      <c r="H290" s="55"/>
      <c r="I290" s="55"/>
      <c r="J290" s="55"/>
      <c r="K290" s="55"/>
      <c r="L290" s="39"/>
      <c r="M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</sheetData>
  <sheetProtection algorithmName="SHA-512" hashValue="5wZY9e8Tte/PKP4efmN1cpRfe1OzJ+9dujqcsLBM//KW24VaySiqfdEfKq7uDedG3RO6zxed/kX7zRl5EioDMg==" saltValue="U/5XwzD0Qp8IwKXVSJJ+0Se0SmUfhR25w6hm3V6rEYPO2dLmJ77+Dme5fOnFU9OUwiUWUEOuArTQz4DSISmwkQ==" spinCount="100000" sheet="1" objects="1" scenarios="1" formatColumns="0" formatRows="0" autoFilter="0"/>
  <autoFilter ref="C119:K28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topLeftCell="A257" workbookViewId="0"/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 x14ac:dyDescent="0.2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90</v>
      </c>
      <c r="AZ2" s="108" t="s">
        <v>462</v>
      </c>
      <c r="BA2" s="108" t="s">
        <v>1</v>
      </c>
      <c r="BB2" s="108" t="s">
        <v>1</v>
      </c>
      <c r="BC2" s="108" t="s">
        <v>463</v>
      </c>
      <c r="BD2" s="108" t="s">
        <v>87</v>
      </c>
    </row>
    <row r="3" spans="1:56" s="1" customFormat="1" ht="7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87</v>
      </c>
      <c r="AZ3" s="108" t="s">
        <v>102</v>
      </c>
      <c r="BA3" s="108" t="s">
        <v>1</v>
      </c>
      <c r="BB3" s="108" t="s">
        <v>1</v>
      </c>
      <c r="BC3" s="108" t="s">
        <v>464</v>
      </c>
      <c r="BD3" s="108" t="s">
        <v>87</v>
      </c>
    </row>
    <row r="4" spans="1:56" s="1" customFormat="1" ht="25" customHeight="1" x14ac:dyDescent="0.2">
      <c r="B4" s="20"/>
      <c r="D4" s="111" t="s">
        <v>97</v>
      </c>
      <c r="L4" s="20"/>
      <c r="M4" s="112" t="s">
        <v>10</v>
      </c>
      <c r="AT4" s="17" t="s">
        <v>4</v>
      </c>
      <c r="AZ4" s="108" t="s">
        <v>465</v>
      </c>
      <c r="BA4" s="108" t="s">
        <v>1</v>
      </c>
      <c r="BB4" s="108" t="s">
        <v>1</v>
      </c>
      <c r="BC4" s="108" t="s">
        <v>466</v>
      </c>
      <c r="BD4" s="108" t="s">
        <v>87</v>
      </c>
    </row>
    <row r="5" spans="1:56" s="1" customFormat="1" ht="7" customHeight="1" x14ac:dyDescent="0.2">
      <c r="B5" s="20"/>
      <c r="L5" s="20"/>
      <c r="AZ5" s="108" t="s">
        <v>93</v>
      </c>
      <c r="BA5" s="108" t="s">
        <v>1</v>
      </c>
      <c r="BB5" s="108" t="s">
        <v>1</v>
      </c>
      <c r="BC5" s="108" t="s">
        <v>467</v>
      </c>
      <c r="BD5" s="108" t="s">
        <v>87</v>
      </c>
    </row>
    <row r="6" spans="1:56" s="1" customFormat="1" ht="12" customHeight="1" x14ac:dyDescent="0.2">
      <c r="B6" s="20"/>
      <c r="D6" s="113" t="s">
        <v>16</v>
      </c>
      <c r="L6" s="20"/>
      <c r="AZ6" s="108" t="s">
        <v>95</v>
      </c>
      <c r="BA6" s="108" t="s">
        <v>1</v>
      </c>
      <c r="BB6" s="108" t="s">
        <v>1</v>
      </c>
      <c r="BC6" s="108" t="s">
        <v>468</v>
      </c>
      <c r="BD6" s="108" t="s">
        <v>87</v>
      </c>
    </row>
    <row r="7" spans="1:56" s="1" customFormat="1" ht="16.5" customHeight="1" x14ac:dyDescent="0.2">
      <c r="B7" s="20"/>
      <c r="E7" s="295" t="str">
        <f>'Rekapitulace stavby'!K6</f>
        <v>Oprava přejezdů u OŘ Ostrava 2022</v>
      </c>
      <c r="F7" s="296"/>
      <c r="G7" s="296"/>
      <c r="H7" s="296"/>
      <c r="L7" s="20"/>
      <c r="AZ7" s="108" t="s">
        <v>469</v>
      </c>
      <c r="BA7" s="108" t="s">
        <v>1</v>
      </c>
      <c r="BB7" s="108" t="s">
        <v>1</v>
      </c>
      <c r="BC7" s="108" t="s">
        <v>470</v>
      </c>
      <c r="BD7" s="108" t="s">
        <v>87</v>
      </c>
    </row>
    <row r="8" spans="1:56" s="2" customFormat="1" ht="12" customHeight="1" x14ac:dyDescent="0.2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471</v>
      </c>
      <c r="BA8" s="108" t="s">
        <v>1</v>
      </c>
      <c r="BB8" s="108" t="s">
        <v>1</v>
      </c>
      <c r="BC8" s="108" t="s">
        <v>472</v>
      </c>
      <c r="BD8" s="108" t="s">
        <v>87</v>
      </c>
    </row>
    <row r="9" spans="1:56" s="2" customFormat="1" ht="16.5" customHeight="1" x14ac:dyDescent="0.2">
      <c r="A9" s="34"/>
      <c r="B9" s="39"/>
      <c r="C9" s="34"/>
      <c r="D9" s="34"/>
      <c r="E9" s="297" t="s">
        <v>473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98</v>
      </c>
      <c r="BA9" s="108" t="s">
        <v>1</v>
      </c>
      <c r="BB9" s="108" t="s">
        <v>1</v>
      </c>
      <c r="BC9" s="108" t="s">
        <v>474</v>
      </c>
      <c r="BD9" s="108" t="s">
        <v>87</v>
      </c>
    </row>
    <row r="10" spans="1:5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122</v>
      </c>
      <c r="BA10" s="108" t="s">
        <v>1</v>
      </c>
      <c r="BB10" s="108" t="s">
        <v>1</v>
      </c>
      <c r="BC10" s="108" t="s">
        <v>475</v>
      </c>
      <c r="BD10" s="108" t="s">
        <v>87</v>
      </c>
    </row>
    <row r="11" spans="1:56" s="2" customFormat="1" ht="12" customHeight="1" x14ac:dyDescent="0.2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124</v>
      </c>
      <c r="BA11" s="108" t="s">
        <v>1</v>
      </c>
      <c r="BB11" s="108" t="s">
        <v>1</v>
      </c>
      <c r="BC11" s="108" t="s">
        <v>476</v>
      </c>
      <c r="BD11" s="108" t="s">
        <v>87</v>
      </c>
    </row>
    <row r="12" spans="1:56" s="2" customFormat="1" ht="12" customHeight="1" x14ac:dyDescent="0.2">
      <c r="A12" s="34"/>
      <c r="B12" s="39"/>
      <c r="C12" s="34"/>
      <c r="D12" s="113" t="s">
        <v>20</v>
      </c>
      <c r="E12" s="34"/>
      <c r="F12" s="114" t="s">
        <v>477</v>
      </c>
      <c r="G12" s="34"/>
      <c r="H12" s="34"/>
      <c r="I12" s="113" t="s">
        <v>22</v>
      </c>
      <c r="J12" s="115" t="str">
        <f>'Rekapitulace stavby'!AN8</f>
        <v>8. 2. 2021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478</v>
      </c>
      <c r="BA12" s="108" t="s">
        <v>1</v>
      </c>
      <c r="BB12" s="108" t="s">
        <v>1</v>
      </c>
      <c r="BC12" s="108" t="s">
        <v>479</v>
      </c>
      <c r="BD12" s="108" t="s">
        <v>87</v>
      </c>
    </row>
    <row r="13" spans="1:5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480</v>
      </c>
      <c r="BA13" s="108" t="s">
        <v>1</v>
      </c>
      <c r="BB13" s="108" t="s">
        <v>1</v>
      </c>
      <c r="BC13" s="108" t="s">
        <v>481</v>
      </c>
      <c r="BD13" s="108" t="s">
        <v>87</v>
      </c>
    </row>
    <row r="14" spans="1:56" s="2" customFormat="1" ht="12" customHeight="1" x14ac:dyDescent="0.2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482</v>
      </c>
      <c r="BA14" s="108" t="s">
        <v>1</v>
      </c>
      <c r="BB14" s="108" t="s">
        <v>1</v>
      </c>
      <c r="BC14" s="108" t="s">
        <v>483</v>
      </c>
      <c r="BD14" s="108" t="s">
        <v>87</v>
      </c>
    </row>
    <row r="15" spans="1:56" s="2" customFormat="1" ht="18" customHeight="1" x14ac:dyDescent="0.2">
      <c r="A15" s="34"/>
      <c r="B15" s="39"/>
      <c r="C15" s="34"/>
      <c r="D15" s="34"/>
      <c r="E15" s="114" t="s">
        <v>27</v>
      </c>
      <c r="F15" s="34"/>
      <c r="G15" s="34"/>
      <c r="H15" s="34"/>
      <c r="I15" s="113" t="s">
        <v>28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484</v>
      </c>
      <c r="BA15" s="108" t="s">
        <v>1</v>
      </c>
      <c r="BB15" s="108" t="s">
        <v>1</v>
      </c>
      <c r="BC15" s="108" t="s">
        <v>485</v>
      </c>
      <c r="BD15" s="108" t="s">
        <v>87</v>
      </c>
    </row>
    <row r="16" spans="1:56" s="2" customFormat="1" ht="7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3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28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3" t="s">
        <v>35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4" t="s">
        <v>129</v>
      </c>
      <c r="F24" s="34"/>
      <c r="G24" s="34"/>
      <c r="H24" s="34"/>
      <c r="I24" s="113" t="s">
        <v>28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3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6"/>
      <c r="B27" s="117"/>
      <c r="C27" s="116"/>
      <c r="D27" s="116"/>
      <c r="E27" s="301" t="s">
        <v>1</v>
      </c>
      <c r="F27" s="301"/>
      <c r="G27" s="301"/>
      <c r="H27" s="30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 x14ac:dyDescent="0.2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 x14ac:dyDescent="0.2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 x14ac:dyDescent="0.2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 x14ac:dyDescent="0.2">
      <c r="A32" s="34"/>
      <c r="B32" s="39"/>
      <c r="C32" s="34"/>
      <c r="D32" s="34"/>
      <c r="E32" s="34"/>
      <c r="F32" s="122" t="s">
        <v>39</v>
      </c>
      <c r="G32" s="34"/>
      <c r="H32" s="34"/>
      <c r="I32" s="122" t="s">
        <v>38</v>
      </c>
      <c r="J32" s="122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 x14ac:dyDescent="0.2">
      <c r="A33" s="34"/>
      <c r="B33" s="39"/>
      <c r="C33" s="34"/>
      <c r="D33" s="123" t="s">
        <v>41</v>
      </c>
      <c r="E33" s="113" t="s">
        <v>42</v>
      </c>
      <c r="F33" s="124">
        <f>ROUND((SUM(BE120:BE269)),  2)</f>
        <v>0</v>
      </c>
      <c r="G33" s="34"/>
      <c r="H33" s="34"/>
      <c r="I33" s="125">
        <v>0.21</v>
      </c>
      <c r="J33" s="124">
        <f>ROUND(((SUM(BE120:BE269))*I33),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 x14ac:dyDescent="0.2">
      <c r="A34" s="34"/>
      <c r="B34" s="39"/>
      <c r="C34" s="34"/>
      <c r="D34" s="34"/>
      <c r="E34" s="113" t="s">
        <v>43</v>
      </c>
      <c r="F34" s="124">
        <f>ROUND((SUM(BF120:BF269)),  2)</f>
        <v>0</v>
      </c>
      <c r="G34" s="34"/>
      <c r="H34" s="34"/>
      <c r="I34" s="125">
        <v>0.15</v>
      </c>
      <c r="J34" s="124">
        <f>ROUND(((SUM(BF120:BF269))*I34),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5" hidden="1" customHeight="1" x14ac:dyDescent="0.2">
      <c r="A35" s="34"/>
      <c r="B35" s="39"/>
      <c r="C35" s="34"/>
      <c r="D35" s="34"/>
      <c r="E35" s="113" t="s">
        <v>44</v>
      </c>
      <c r="F35" s="124">
        <f>ROUND((SUM(BG120:BG269)),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5" hidden="1" customHeight="1" x14ac:dyDescent="0.2">
      <c r="A36" s="34"/>
      <c r="B36" s="39"/>
      <c r="C36" s="34"/>
      <c r="D36" s="34"/>
      <c r="E36" s="113" t="s">
        <v>45</v>
      </c>
      <c r="F36" s="124">
        <f>ROUND((SUM(BH120:BH269)),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hidden="1" customHeight="1" x14ac:dyDescent="0.2">
      <c r="A37" s="34"/>
      <c r="B37" s="39"/>
      <c r="C37" s="34"/>
      <c r="D37" s="34"/>
      <c r="E37" s="113" t="s">
        <v>46</v>
      </c>
      <c r="F37" s="124">
        <f>ROUND((SUM(BI120:BI269)),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 x14ac:dyDescent="0.2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5" customHeight="1" x14ac:dyDescent="0.2">
      <c r="B41" s="20"/>
      <c r="L41" s="20"/>
    </row>
    <row r="42" spans="1:31" s="1" customFormat="1" ht="14.5" customHeight="1" x14ac:dyDescent="0.2">
      <c r="B42" s="20"/>
      <c r="L42" s="20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51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4"/>
      <c r="B61" s="39"/>
      <c r="C61" s="34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4"/>
      <c r="B65" s="39"/>
      <c r="C65" s="34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4"/>
      <c r="B76" s="39"/>
      <c r="C76" s="34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5" customHeight="1" x14ac:dyDescent="0.2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 x14ac:dyDescent="0.2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 x14ac:dyDescent="0.2">
      <c r="A82" s="34"/>
      <c r="B82" s="35"/>
      <c r="C82" s="23" t="s">
        <v>130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3" t="str">
        <f>E7</f>
        <v>Oprava přejezdů u OŘ Ostrava 2022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62" t="str">
        <f>E9</f>
        <v xml:space="preserve">SO02 - Oprava přejezdu P7280 v km 41,457 ČEPRO 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TO Holešov</v>
      </c>
      <c r="G89" s="36"/>
      <c r="H89" s="36"/>
      <c r="I89" s="29" t="s">
        <v>22</v>
      </c>
      <c r="J89" s="66" t="str">
        <f>IF(J12="","",J12)</f>
        <v>8. 2. 2021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5" customHeight="1" x14ac:dyDescent="0.2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5" customHeight="1" x14ac:dyDescent="0.2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4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4" t="s">
        <v>131</v>
      </c>
      <c r="D94" s="145"/>
      <c r="E94" s="145"/>
      <c r="F94" s="145"/>
      <c r="G94" s="145"/>
      <c r="H94" s="145"/>
      <c r="I94" s="145"/>
      <c r="J94" s="146" t="s">
        <v>132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4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7" t="s">
        <v>133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134</v>
      </c>
    </row>
    <row r="97" spans="1:31" s="9" customFormat="1" ht="25" customHeight="1" x14ac:dyDescent="0.2">
      <c r="B97" s="148"/>
      <c r="C97" s="149"/>
      <c r="D97" s="150" t="s">
        <v>135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 x14ac:dyDescent="0.2">
      <c r="B98" s="154"/>
      <c r="C98" s="155"/>
      <c r="D98" s="156" t="s">
        <v>136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5" customHeight="1" x14ac:dyDescent="0.2">
      <c r="B99" s="148"/>
      <c r="C99" s="149"/>
      <c r="D99" s="150" t="s">
        <v>137</v>
      </c>
      <c r="E99" s="151"/>
      <c r="F99" s="151"/>
      <c r="G99" s="151"/>
      <c r="H99" s="151"/>
      <c r="I99" s="151"/>
      <c r="J99" s="152">
        <f>J197</f>
        <v>0</v>
      </c>
      <c r="K99" s="149"/>
      <c r="L99" s="153"/>
    </row>
    <row r="100" spans="1:31" s="9" customFormat="1" ht="25" customHeight="1" x14ac:dyDescent="0.2">
      <c r="B100" s="148"/>
      <c r="C100" s="149"/>
      <c r="D100" s="150" t="s">
        <v>486</v>
      </c>
      <c r="E100" s="151"/>
      <c r="F100" s="151"/>
      <c r="G100" s="151"/>
      <c r="H100" s="151"/>
      <c r="I100" s="151"/>
      <c r="J100" s="152">
        <f>J244</f>
        <v>0</v>
      </c>
      <c r="K100" s="149"/>
      <c r="L100" s="153"/>
    </row>
    <row r="101" spans="1:31" s="2" customFormat="1" ht="21.75" customHeight="1" x14ac:dyDescent="0.2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7" customHeight="1" x14ac:dyDescent="0.2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7" customHeight="1" x14ac:dyDescent="0.2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5" customHeight="1" x14ac:dyDescent="0.2">
      <c r="A107" s="34"/>
      <c r="B107" s="35"/>
      <c r="C107" s="23" t="s">
        <v>139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7" customHeight="1" x14ac:dyDescent="0.2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 x14ac:dyDescent="0.2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 x14ac:dyDescent="0.2">
      <c r="A110" s="34"/>
      <c r="B110" s="35"/>
      <c r="C110" s="36"/>
      <c r="D110" s="36"/>
      <c r="E110" s="293" t="str">
        <f>E7</f>
        <v>Oprava přejezdů u OŘ Ostrava 2022</v>
      </c>
      <c r="F110" s="294"/>
      <c r="G110" s="294"/>
      <c r="H110" s="294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106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 x14ac:dyDescent="0.2">
      <c r="A112" s="34"/>
      <c r="B112" s="35"/>
      <c r="C112" s="36"/>
      <c r="D112" s="36"/>
      <c r="E112" s="262" t="str">
        <f>E9</f>
        <v xml:space="preserve">SO02 - Oprava přejezdu P7280 v km 41,457 ČEPRO </v>
      </c>
      <c r="F112" s="292"/>
      <c r="G112" s="292"/>
      <c r="H112" s="292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7" customHeight="1" x14ac:dyDescent="0.2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 x14ac:dyDescent="0.2">
      <c r="A114" s="34"/>
      <c r="B114" s="35"/>
      <c r="C114" s="29" t="s">
        <v>20</v>
      </c>
      <c r="D114" s="36"/>
      <c r="E114" s="36"/>
      <c r="F114" s="27" t="str">
        <f>F12</f>
        <v>TO Holešov</v>
      </c>
      <c r="G114" s="36"/>
      <c r="H114" s="36"/>
      <c r="I114" s="29" t="s">
        <v>22</v>
      </c>
      <c r="J114" s="66" t="str">
        <f>IF(J12="","",J12)</f>
        <v>8. 2. 2021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7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5" customHeight="1" x14ac:dyDescent="0.2">
      <c r="A116" s="34"/>
      <c r="B116" s="35"/>
      <c r="C116" s="29" t="s">
        <v>24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32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5" customHeight="1" x14ac:dyDescent="0.2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35</v>
      </c>
      <c r="J117" s="32" t="str">
        <f>E24</f>
        <v>Jiří Vendel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4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 x14ac:dyDescent="0.2">
      <c r="A119" s="160"/>
      <c r="B119" s="161"/>
      <c r="C119" s="162" t="s">
        <v>140</v>
      </c>
      <c r="D119" s="163" t="s">
        <v>62</v>
      </c>
      <c r="E119" s="163" t="s">
        <v>58</v>
      </c>
      <c r="F119" s="163" t="s">
        <v>59</v>
      </c>
      <c r="G119" s="163" t="s">
        <v>141</v>
      </c>
      <c r="H119" s="163" t="s">
        <v>142</v>
      </c>
      <c r="I119" s="163" t="s">
        <v>143</v>
      </c>
      <c r="J119" s="163" t="s">
        <v>132</v>
      </c>
      <c r="K119" s="164" t="s">
        <v>144</v>
      </c>
      <c r="L119" s="165"/>
      <c r="M119" s="75" t="s">
        <v>1</v>
      </c>
      <c r="N119" s="76" t="s">
        <v>41</v>
      </c>
      <c r="O119" s="76" t="s">
        <v>145</v>
      </c>
      <c r="P119" s="76" t="s">
        <v>146</v>
      </c>
      <c r="Q119" s="76" t="s">
        <v>147</v>
      </c>
      <c r="R119" s="76" t="s">
        <v>148</v>
      </c>
      <c r="S119" s="76" t="s">
        <v>149</v>
      </c>
      <c r="T119" s="77" t="s">
        <v>150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 x14ac:dyDescent="0.35">
      <c r="A120" s="34"/>
      <c r="B120" s="35"/>
      <c r="C120" s="82" t="s">
        <v>151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P121+P197+P244</f>
        <v>0</v>
      </c>
      <c r="Q120" s="79"/>
      <c r="R120" s="168">
        <f>R121+R197+R244</f>
        <v>190.55275999999998</v>
      </c>
      <c r="S120" s="79"/>
      <c r="T120" s="169">
        <f>T121+T197+T244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76</v>
      </c>
      <c r="AU120" s="17" t="s">
        <v>134</v>
      </c>
      <c r="BK120" s="170">
        <f>BK121+BK197+BK244</f>
        <v>0</v>
      </c>
    </row>
    <row r="121" spans="1:65" s="12" customFormat="1" ht="25.9" customHeight="1" x14ac:dyDescent="0.35">
      <c r="B121" s="171"/>
      <c r="C121" s="172"/>
      <c r="D121" s="173" t="s">
        <v>76</v>
      </c>
      <c r="E121" s="174" t="s">
        <v>152</v>
      </c>
      <c r="F121" s="174" t="s">
        <v>153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85</v>
      </c>
      <c r="AT121" s="183" t="s">
        <v>76</v>
      </c>
      <c r="AU121" s="183" t="s">
        <v>77</v>
      </c>
      <c r="AY121" s="182" t="s">
        <v>154</v>
      </c>
      <c r="BK121" s="184">
        <f>BK122</f>
        <v>0</v>
      </c>
    </row>
    <row r="122" spans="1:65" s="12" customFormat="1" ht="22.9" customHeight="1" x14ac:dyDescent="0.25">
      <c r="B122" s="171"/>
      <c r="C122" s="172"/>
      <c r="D122" s="173" t="s">
        <v>76</v>
      </c>
      <c r="E122" s="185" t="s">
        <v>155</v>
      </c>
      <c r="F122" s="185" t="s">
        <v>156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SUM(P123:P196)</f>
        <v>0</v>
      </c>
      <c r="Q122" s="179"/>
      <c r="R122" s="180">
        <f>SUM(R123:R196)</f>
        <v>0</v>
      </c>
      <c r="S122" s="179"/>
      <c r="T122" s="181">
        <f>SUM(T123:T196)</f>
        <v>0</v>
      </c>
      <c r="AR122" s="182" t="s">
        <v>85</v>
      </c>
      <c r="AT122" s="183" t="s">
        <v>76</v>
      </c>
      <c r="AU122" s="183" t="s">
        <v>85</v>
      </c>
      <c r="AY122" s="182" t="s">
        <v>154</v>
      </c>
      <c r="BK122" s="184">
        <f>SUM(BK123:BK196)</f>
        <v>0</v>
      </c>
    </row>
    <row r="123" spans="1:65" s="2" customFormat="1" ht="33" customHeight="1" x14ac:dyDescent="0.2">
      <c r="A123" s="34"/>
      <c r="B123" s="35"/>
      <c r="C123" s="187" t="s">
        <v>85</v>
      </c>
      <c r="D123" s="187" t="s">
        <v>157</v>
      </c>
      <c r="E123" s="188" t="s">
        <v>158</v>
      </c>
      <c r="F123" s="189" t="s">
        <v>159</v>
      </c>
      <c r="G123" s="190" t="s">
        <v>160</v>
      </c>
      <c r="H123" s="191">
        <v>20.556000000000001</v>
      </c>
      <c r="I123" s="192"/>
      <c r="J123" s="193">
        <f>ROUND(I123*H123,2)</f>
        <v>0</v>
      </c>
      <c r="K123" s="189" t="s">
        <v>161</v>
      </c>
      <c r="L123" s="39"/>
      <c r="M123" s="194" t="s">
        <v>1</v>
      </c>
      <c r="N123" s="195" t="s">
        <v>42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162</v>
      </c>
      <c r="AT123" s="198" t="s">
        <v>157</v>
      </c>
      <c r="AU123" s="198" t="s">
        <v>87</v>
      </c>
      <c r="AY123" s="17" t="s">
        <v>154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85</v>
      </c>
      <c r="BK123" s="199">
        <f>ROUND(I123*H123,2)</f>
        <v>0</v>
      </c>
      <c r="BL123" s="17" t="s">
        <v>162</v>
      </c>
      <c r="BM123" s="198" t="s">
        <v>487</v>
      </c>
    </row>
    <row r="124" spans="1:65" s="2" customFormat="1" ht="72" x14ac:dyDescent="0.2">
      <c r="A124" s="34"/>
      <c r="B124" s="35"/>
      <c r="C124" s="36"/>
      <c r="D124" s="200" t="s">
        <v>164</v>
      </c>
      <c r="E124" s="36"/>
      <c r="F124" s="201" t="s">
        <v>165</v>
      </c>
      <c r="G124" s="36"/>
      <c r="H124" s="36"/>
      <c r="I124" s="202"/>
      <c r="J124" s="36"/>
      <c r="K124" s="36"/>
      <c r="L124" s="39"/>
      <c r="M124" s="203"/>
      <c r="N124" s="204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164</v>
      </c>
      <c r="AU124" s="17" t="s">
        <v>87</v>
      </c>
    </row>
    <row r="125" spans="1:65" s="13" customFormat="1" ht="20" x14ac:dyDescent="0.2">
      <c r="B125" s="205"/>
      <c r="C125" s="206"/>
      <c r="D125" s="200" t="s">
        <v>166</v>
      </c>
      <c r="E125" s="207" t="s">
        <v>465</v>
      </c>
      <c r="F125" s="208" t="s">
        <v>488</v>
      </c>
      <c r="G125" s="206"/>
      <c r="H125" s="209">
        <v>20.556000000000001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166</v>
      </c>
      <c r="AU125" s="215" t="s">
        <v>87</v>
      </c>
      <c r="AV125" s="13" t="s">
        <v>87</v>
      </c>
      <c r="AW125" s="13" t="s">
        <v>34</v>
      </c>
      <c r="AX125" s="13" t="s">
        <v>85</v>
      </c>
      <c r="AY125" s="215" t="s">
        <v>154</v>
      </c>
    </row>
    <row r="126" spans="1:65" s="2" customFormat="1" ht="16.5" customHeight="1" x14ac:dyDescent="0.2">
      <c r="A126" s="34"/>
      <c r="B126" s="35"/>
      <c r="C126" s="187" t="s">
        <v>87</v>
      </c>
      <c r="D126" s="187" t="s">
        <v>157</v>
      </c>
      <c r="E126" s="188" t="s">
        <v>168</v>
      </c>
      <c r="F126" s="189" t="s">
        <v>489</v>
      </c>
      <c r="G126" s="190" t="s">
        <v>160</v>
      </c>
      <c r="H126" s="191">
        <v>21.995999999999999</v>
      </c>
      <c r="I126" s="192"/>
      <c r="J126" s="193">
        <f>ROUND(I126*H126,2)</f>
        <v>0</v>
      </c>
      <c r="K126" s="189" t="s">
        <v>161</v>
      </c>
      <c r="L126" s="39"/>
      <c r="M126" s="194" t="s">
        <v>1</v>
      </c>
      <c r="N126" s="195" t="s">
        <v>42</v>
      </c>
      <c r="O126" s="71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8" t="s">
        <v>162</v>
      </c>
      <c r="AT126" s="198" t="s">
        <v>157</v>
      </c>
      <c r="AU126" s="198" t="s">
        <v>87</v>
      </c>
      <c r="AY126" s="17" t="s">
        <v>154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7" t="s">
        <v>85</v>
      </c>
      <c r="BK126" s="199">
        <f>ROUND(I126*H126,2)</f>
        <v>0</v>
      </c>
      <c r="BL126" s="17" t="s">
        <v>162</v>
      </c>
      <c r="BM126" s="198" t="s">
        <v>490</v>
      </c>
    </row>
    <row r="127" spans="1:65" s="2" customFormat="1" ht="27" x14ac:dyDescent="0.2">
      <c r="A127" s="34"/>
      <c r="B127" s="35"/>
      <c r="C127" s="36"/>
      <c r="D127" s="200" t="s">
        <v>164</v>
      </c>
      <c r="E127" s="36"/>
      <c r="F127" s="201" t="s">
        <v>491</v>
      </c>
      <c r="G127" s="36"/>
      <c r="H127" s="36"/>
      <c r="I127" s="202"/>
      <c r="J127" s="36"/>
      <c r="K127" s="36"/>
      <c r="L127" s="39"/>
      <c r="M127" s="203"/>
      <c r="N127" s="204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164</v>
      </c>
      <c r="AU127" s="17" t="s">
        <v>87</v>
      </c>
    </row>
    <row r="128" spans="1:65" s="13" customFormat="1" x14ac:dyDescent="0.2">
      <c r="B128" s="205"/>
      <c r="C128" s="206"/>
      <c r="D128" s="200" t="s">
        <v>166</v>
      </c>
      <c r="E128" s="207" t="s">
        <v>93</v>
      </c>
      <c r="F128" s="208" t="s">
        <v>492</v>
      </c>
      <c r="G128" s="206"/>
      <c r="H128" s="209">
        <v>21.995999999999999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166</v>
      </c>
      <c r="AU128" s="215" t="s">
        <v>87</v>
      </c>
      <c r="AV128" s="13" t="s">
        <v>87</v>
      </c>
      <c r="AW128" s="13" t="s">
        <v>34</v>
      </c>
      <c r="AX128" s="13" t="s">
        <v>85</v>
      </c>
      <c r="AY128" s="215" t="s">
        <v>154</v>
      </c>
    </row>
    <row r="129" spans="1:65" s="2" customFormat="1" ht="24.25" customHeight="1" x14ac:dyDescent="0.2">
      <c r="A129" s="34"/>
      <c r="B129" s="35"/>
      <c r="C129" s="187" t="s">
        <v>173</v>
      </c>
      <c r="D129" s="187" t="s">
        <v>157</v>
      </c>
      <c r="E129" s="188" t="s">
        <v>493</v>
      </c>
      <c r="F129" s="189" t="s">
        <v>494</v>
      </c>
      <c r="G129" s="190" t="s">
        <v>181</v>
      </c>
      <c r="H129" s="191">
        <v>1.6E-2</v>
      </c>
      <c r="I129" s="192"/>
      <c r="J129" s="193">
        <f>ROUND(I129*H129,2)</f>
        <v>0</v>
      </c>
      <c r="K129" s="189" t="s">
        <v>161</v>
      </c>
      <c r="L129" s="39"/>
      <c r="M129" s="194" t="s">
        <v>1</v>
      </c>
      <c r="N129" s="195" t="s">
        <v>42</v>
      </c>
      <c r="O129" s="71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162</v>
      </c>
      <c r="AT129" s="198" t="s">
        <v>157</v>
      </c>
      <c r="AU129" s="198" t="s">
        <v>87</v>
      </c>
      <c r="AY129" s="17" t="s">
        <v>154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85</v>
      </c>
      <c r="BK129" s="199">
        <f>ROUND(I129*H129,2)</f>
        <v>0</v>
      </c>
      <c r="BL129" s="17" t="s">
        <v>162</v>
      </c>
      <c r="BM129" s="198" t="s">
        <v>495</v>
      </c>
    </row>
    <row r="130" spans="1:65" s="2" customFormat="1" ht="45" x14ac:dyDescent="0.2">
      <c r="A130" s="34"/>
      <c r="B130" s="35"/>
      <c r="C130" s="36"/>
      <c r="D130" s="200" t="s">
        <v>164</v>
      </c>
      <c r="E130" s="36"/>
      <c r="F130" s="201" t="s">
        <v>496</v>
      </c>
      <c r="G130" s="36"/>
      <c r="H130" s="36"/>
      <c r="I130" s="202"/>
      <c r="J130" s="36"/>
      <c r="K130" s="36"/>
      <c r="L130" s="39"/>
      <c r="M130" s="203"/>
      <c r="N130" s="204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164</v>
      </c>
      <c r="AU130" s="17" t="s">
        <v>87</v>
      </c>
    </row>
    <row r="131" spans="1:65" s="13" customFormat="1" x14ac:dyDescent="0.2">
      <c r="B131" s="205"/>
      <c r="C131" s="206"/>
      <c r="D131" s="200" t="s">
        <v>166</v>
      </c>
      <c r="E131" s="207" t="s">
        <v>1</v>
      </c>
      <c r="F131" s="208" t="s">
        <v>497</v>
      </c>
      <c r="G131" s="206"/>
      <c r="H131" s="209">
        <v>1.6E-2</v>
      </c>
      <c r="I131" s="210"/>
      <c r="J131" s="206"/>
      <c r="K131" s="206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166</v>
      </c>
      <c r="AU131" s="215" t="s">
        <v>87</v>
      </c>
      <c r="AV131" s="13" t="s">
        <v>87</v>
      </c>
      <c r="AW131" s="13" t="s">
        <v>34</v>
      </c>
      <c r="AX131" s="13" t="s">
        <v>85</v>
      </c>
      <c r="AY131" s="215" t="s">
        <v>154</v>
      </c>
    </row>
    <row r="132" spans="1:65" s="2" customFormat="1" ht="24.25" customHeight="1" x14ac:dyDescent="0.2">
      <c r="A132" s="34"/>
      <c r="B132" s="35"/>
      <c r="C132" s="187" t="s">
        <v>162</v>
      </c>
      <c r="D132" s="187" t="s">
        <v>157</v>
      </c>
      <c r="E132" s="188" t="s">
        <v>498</v>
      </c>
      <c r="F132" s="189" t="s">
        <v>499</v>
      </c>
      <c r="G132" s="190" t="s">
        <v>181</v>
      </c>
      <c r="H132" s="191">
        <v>1.6E-2</v>
      </c>
      <c r="I132" s="192"/>
      <c r="J132" s="193">
        <f>ROUND(I132*H132,2)</f>
        <v>0</v>
      </c>
      <c r="K132" s="189" t="s">
        <v>161</v>
      </c>
      <c r="L132" s="39"/>
      <c r="M132" s="194" t="s">
        <v>1</v>
      </c>
      <c r="N132" s="195" t="s">
        <v>42</v>
      </c>
      <c r="O132" s="71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162</v>
      </c>
      <c r="AT132" s="198" t="s">
        <v>157</v>
      </c>
      <c r="AU132" s="198" t="s">
        <v>87</v>
      </c>
      <c r="AY132" s="17" t="s">
        <v>154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7" t="s">
        <v>85</v>
      </c>
      <c r="BK132" s="199">
        <f>ROUND(I132*H132,2)</f>
        <v>0</v>
      </c>
      <c r="BL132" s="17" t="s">
        <v>162</v>
      </c>
      <c r="BM132" s="198" t="s">
        <v>500</v>
      </c>
    </row>
    <row r="133" spans="1:65" s="2" customFormat="1" ht="45" x14ac:dyDescent="0.2">
      <c r="A133" s="34"/>
      <c r="B133" s="35"/>
      <c r="C133" s="36"/>
      <c r="D133" s="200" t="s">
        <v>164</v>
      </c>
      <c r="E133" s="36"/>
      <c r="F133" s="201" t="s">
        <v>501</v>
      </c>
      <c r="G133" s="36"/>
      <c r="H133" s="36"/>
      <c r="I133" s="202"/>
      <c r="J133" s="36"/>
      <c r="K133" s="36"/>
      <c r="L133" s="39"/>
      <c r="M133" s="203"/>
      <c r="N133" s="20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164</v>
      </c>
      <c r="AU133" s="17" t="s">
        <v>87</v>
      </c>
    </row>
    <row r="134" spans="1:65" s="13" customFormat="1" x14ac:dyDescent="0.2">
      <c r="B134" s="205"/>
      <c r="C134" s="206"/>
      <c r="D134" s="200" t="s">
        <v>166</v>
      </c>
      <c r="E134" s="207" t="s">
        <v>124</v>
      </c>
      <c r="F134" s="208" t="s">
        <v>502</v>
      </c>
      <c r="G134" s="206"/>
      <c r="H134" s="209">
        <v>1.6E-2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166</v>
      </c>
      <c r="AU134" s="215" t="s">
        <v>87</v>
      </c>
      <c r="AV134" s="13" t="s">
        <v>87</v>
      </c>
      <c r="AW134" s="13" t="s">
        <v>34</v>
      </c>
      <c r="AX134" s="13" t="s">
        <v>85</v>
      </c>
      <c r="AY134" s="215" t="s">
        <v>154</v>
      </c>
    </row>
    <row r="135" spans="1:65" s="2" customFormat="1" ht="24.25" customHeight="1" x14ac:dyDescent="0.2">
      <c r="A135" s="34"/>
      <c r="B135" s="35"/>
      <c r="C135" s="187" t="s">
        <v>155</v>
      </c>
      <c r="D135" s="187" t="s">
        <v>157</v>
      </c>
      <c r="E135" s="188" t="s">
        <v>503</v>
      </c>
      <c r="F135" s="189" t="s">
        <v>504</v>
      </c>
      <c r="G135" s="190" t="s">
        <v>191</v>
      </c>
      <c r="H135" s="191">
        <v>18</v>
      </c>
      <c r="I135" s="192"/>
      <c r="J135" s="193">
        <f>ROUND(I135*H135,2)</f>
        <v>0</v>
      </c>
      <c r="K135" s="189" t="s">
        <v>161</v>
      </c>
      <c r="L135" s="39"/>
      <c r="M135" s="194" t="s">
        <v>1</v>
      </c>
      <c r="N135" s="195" t="s">
        <v>42</v>
      </c>
      <c r="O135" s="7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8" t="s">
        <v>192</v>
      </c>
      <c r="AT135" s="198" t="s">
        <v>157</v>
      </c>
      <c r="AU135" s="198" t="s">
        <v>87</v>
      </c>
      <c r="AY135" s="17" t="s">
        <v>154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85</v>
      </c>
      <c r="BK135" s="199">
        <f>ROUND(I135*H135,2)</f>
        <v>0</v>
      </c>
      <c r="BL135" s="17" t="s">
        <v>192</v>
      </c>
      <c r="BM135" s="198" t="s">
        <v>505</v>
      </c>
    </row>
    <row r="136" spans="1:65" s="2" customFormat="1" ht="63" x14ac:dyDescent="0.2">
      <c r="A136" s="34"/>
      <c r="B136" s="35"/>
      <c r="C136" s="36"/>
      <c r="D136" s="200" t="s">
        <v>164</v>
      </c>
      <c r="E136" s="36"/>
      <c r="F136" s="201" t="s">
        <v>506</v>
      </c>
      <c r="G136" s="36"/>
      <c r="H136" s="36"/>
      <c r="I136" s="202"/>
      <c r="J136" s="36"/>
      <c r="K136" s="36"/>
      <c r="L136" s="39"/>
      <c r="M136" s="203"/>
      <c r="N136" s="204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164</v>
      </c>
      <c r="AU136" s="17" t="s">
        <v>87</v>
      </c>
    </row>
    <row r="137" spans="1:65" s="13" customFormat="1" x14ac:dyDescent="0.2">
      <c r="B137" s="205"/>
      <c r="C137" s="206"/>
      <c r="D137" s="200" t="s">
        <v>166</v>
      </c>
      <c r="E137" s="207" t="s">
        <v>1</v>
      </c>
      <c r="F137" s="208" t="s">
        <v>507</v>
      </c>
      <c r="G137" s="206"/>
      <c r="H137" s="209">
        <v>18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166</v>
      </c>
      <c r="AU137" s="215" t="s">
        <v>87</v>
      </c>
      <c r="AV137" s="13" t="s">
        <v>87</v>
      </c>
      <c r="AW137" s="13" t="s">
        <v>34</v>
      </c>
      <c r="AX137" s="13" t="s">
        <v>85</v>
      </c>
      <c r="AY137" s="215" t="s">
        <v>154</v>
      </c>
    </row>
    <row r="138" spans="1:65" s="2" customFormat="1" ht="16.5" customHeight="1" x14ac:dyDescent="0.2">
      <c r="A138" s="34"/>
      <c r="B138" s="35"/>
      <c r="C138" s="187" t="s">
        <v>120</v>
      </c>
      <c r="D138" s="187" t="s">
        <v>157</v>
      </c>
      <c r="E138" s="188" t="s">
        <v>508</v>
      </c>
      <c r="F138" s="189" t="s">
        <v>509</v>
      </c>
      <c r="G138" s="190" t="s">
        <v>198</v>
      </c>
      <c r="H138" s="191">
        <v>4</v>
      </c>
      <c r="I138" s="192"/>
      <c r="J138" s="193">
        <f>ROUND(I138*H138,2)</f>
        <v>0</v>
      </c>
      <c r="K138" s="189" t="s">
        <v>161</v>
      </c>
      <c r="L138" s="39"/>
      <c r="M138" s="194" t="s">
        <v>1</v>
      </c>
      <c r="N138" s="195" t="s">
        <v>42</v>
      </c>
      <c r="O138" s="71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162</v>
      </c>
      <c r="AT138" s="198" t="s">
        <v>157</v>
      </c>
      <c r="AU138" s="198" t="s">
        <v>87</v>
      </c>
      <c r="AY138" s="17" t="s">
        <v>154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7" t="s">
        <v>85</v>
      </c>
      <c r="BK138" s="199">
        <f>ROUND(I138*H138,2)</f>
        <v>0</v>
      </c>
      <c r="BL138" s="17" t="s">
        <v>162</v>
      </c>
      <c r="BM138" s="198" t="s">
        <v>510</v>
      </c>
    </row>
    <row r="139" spans="1:65" s="2" customFormat="1" ht="27" x14ac:dyDescent="0.2">
      <c r="A139" s="34"/>
      <c r="B139" s="35"/>
      <c r="C139" s="36"/>
      <c r="D139" s="200" t="s">
        <v>164</v>
      </c>
      <c r="E139" s="36"/>
      <c r="F139" s="201" t="s">
        <v>511</v>
      </c>
      <c r="G139" s="36"/>
      <c r="H139" s="36"/>
      <c r="I139" s="202"/>
      <c r="J139" s="36"/>
      <c r="K139" s="36"/>
      <c r="L139" s="39"/>
      <c r="M139" s="203"/>
      <c r="N139" s="204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164</v>
      </c>
      <c r="AU139" s="17" t="s">
        <v>87</v>
      </c>
    </row>
    <row r="140" spans="1:65" s="2" customFormat="1" ht="24.25" customHeight="1" x14ac:dyDescent="0.2">
      <c r="A140" s="34"/>
      <c r="B140" s="35"/>
      <c r="C140" s="187" t="s">
        <v>118</v>
      </c>
      <c r="D140" s="187" t="s">
        <v>157</v>
      </c>
      <c r="E140" s="188" t="s">
        <v>202</v>
      </c>
      <c r="F140" s="189" t="s">
        <v>203</v>
      </c>
      <c r="G140" s="190" t="s">
        <v>181</v>
      </c>
      <c r="H140" s="191">
        <v>1.28</v>
      </c>
      <c r="I140" s="192"/>
      <c r="J140" s="193">
        <f>ROUND(I140*H140,2)</f>
        <v>0</v>
      </c>
      <c r="K140" s="189" t="s">
        <v>161</v>
      </c>
      <c r="L140" s="39"/>
      <c r="M140" s="194" t="s">
        <v>1</v>
      </c>
      <c r="N140" s="195" t="s">
        <v>42</v>
      </c>
      <c r="O140" s="71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8" t="s">
        <v>162</v>
      </c>
      <c r="AT140" s="198" t="s">
        <v>157</v>
      </c>
      <c r="AU140" s="198" t="s">
        <v>87</v>
      </c>
      <c r="AY140" s="17" t="s">
        <v>154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7" t="s">
        <v>85</v>
      </c>
      <c r="BK140" s="199">
        <f>ROUND(I140*H140,2)</f>
        <v>0</v>
      </c>
      <c r="BL140" s="17" t="s">
        <v>162</v>
      </c>
      <c r="BM140" s="198" t="s">
        <v>512</v>
      </c>
    </row>
    <row r="141" spans="1:65" s="2" customFormat="1" ht="72" x14ac:dyDescent="0.2">
      <c r="A141" s="34"/>
      <c r="B141" s="35"/>
      <c r="C141" s="36"/>
      <c r="D141" s="200" t="s">
        <v>164</v>
      </c>
      <c r="E141" s="36"/>
      <c r="F141" s="201" t="s">
        <v>205</v>
      </c>
      <c r="G141" s="36"/>
      <c r="H141" s="36"/>
      <c r="I141" s="202"/>
      <c r="J141" s="36"/>
      <c r="K141" s="36"/>
      <c r="L141" s="39"/>
      <c r="M141" s="203"/>
      <c r="N141" s="204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164</v>
      </c>
      <c r="AU141" s="17" t="s">
        <v>87</v>
      </c>
    </row>
    <row r="142" spans="1:65" s="13" customFormat="1" x14ac:dyDescent="0.2">
      <c r="B142" s="205"/>
      <c r="C142" s="206"/>
      <c r="D142" s="200" t="s">
        <v>166</v>
      </c>
      <c r="E142" s="207" t="s">
        <v>478</v>
      </c>
      <c r="F142" s="208" t="s">
        <v>513</v>
      </c>
      <c r="G142" s="206"/>
      <c r="H142" s="209">
        <v>1.28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166</v>
      </c>
      <c r="AU142" s="215" t="s">
        <v>87</v>
      </c>
      <c r="AV142" s="13" t="s">
        <v>87</v>
      </c>
      <c r="AW142" s="13" t="s">
        <v>34</v>
      </c>
      <c r="AX142" s="13" t="s">
        <v>85</v>
      </c>
      <c r="AY142" s="215" t="s">
        <v>154</v>
      </c>
    </row>
    <row r="143" spans="1:65" s="2" customFormat="1" ht="24.25" customHeight="1" x14ac:dyDescent="0.2">
      <c r="A143" s="34"/>
      <c r="B143" s="35"/>
      <c r="C143" s="187" t="s">
        <v>201</v>
      </c>
      <c r="D143" s="187" t="s">
        <v>157</v>
      </c>
      <c r="E143" s="188" t="s">
        <v>514</v>
      </c>
      <c r="F143" s="189" t="s">
        <v>515</v>
      </c>
      <c r="G143" s="190" t="s">
        <v>219</v>
      </c>
      <c r="H143" s="191">
        <v>4</v>
      </c>
      <c r="I143" s="192"/>
      <c r="J143" s="193">
        <f>ROUND(I143*H143,2)</f>
        <v>0</v>
      </c>
      <c r="K143" s="189" t="s">
        <v>161</v>
      </c>
      <c r="L143" s="39"/>
      <c r="M143" s="194" t="s">
        <v>1</v>
      </c>
      <c r="N143" s="195" t="s">
        <v>42</v>
      </c>
      <c r="O143" s="71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162</v>
      </c>
      <c r="AT143" s="198" t="s">
        <v>157</v>
      </c>
      <c r="AU143" s="198" t="s">
        <v>87</v>
      </c>
      <c r="AY143" s="17" t="s">
        <v>154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85</v>
      </c>
      <c r="BK143" s="199">
        <f>ROUND(I143*H143,2)</f>
        <v>0</v>
      </c>
      <c r="BL143" s="17" t="s">
        <v>162</v>
      </c>
      <c r="BM143" s="198" t="s">
        <v>516</v>
      </c>
    </row>
    <row r="144" spans="1:65" s="2" customFormat="1" ht="63" x14ac:dyDescent="0.2">
      <c r="A144" s="34"/>
      <c r="B144" s="35"/>
      <c r="C144" s="36"/>
      <c r="D144" s="200" t="s">
        <v>164</v>
      </c>
      <c r="E144" s="36"/>
      <c r="F144" s="201" t="s">
        <v>517</v>
      </c>
      <c r="G144" s="36"/>
      <c r="H144" s="36"/>
      <c r="I144" s="202"/>
      <c r="J144" s="36"/>
      <c r="K144" s="36"/>
      <c r="L144" s="39"/>
      <c r="M144" s="203"/>
      <c r="N144" s="204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164</v>
      </c>
      <c r="AU144" s="17" t="s">
        <v>87</v>
      </c>
    </row>
    <row r="145" spans="1:65" s="2" customFormat="1" ht="37.9" customHeight="1" x14ac:dyDescent="0.2">
      <c r="A145" s="34"/>
      <c r="B145" s="35"/>
      <c r="C145" s="187" t="s">
        <v>210</v>
      </c>
      <c r="D145" s="187" t="s">
        <v>157</v>
      </c>
      <c r="E145" s="188" t="s">
        <v>518</v>
      </c>
      <c r="F145" s="189" t="s">
        <v>519</v>
      </c>
      <c r="G145" s="190" t="s">
        <v>191</v>
      </c>
      <c r="H145" s="191">
        <v>200</v>
      </c>
      <c r="I145" s="192"/>
      <c r="J145" s="193">
        <f>ROUND(I145*H145,2)</f>
        <v>0</v>
      </c>
      <c r="K145" s="189" t="s">
        <v>161</v>
      </c>
      <c r="L145" s="39"/>
      <c r="M145" s="194" t="s">
        <v>1</v>
      </c>
      <c r="N145" s="195" t="s">
        <v>42</v>
      </c>
      <c r="O145" s="71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8" t="s">
        <v>162</v>
      </c>
      <c r="AT145" s="198" t="s">
        <v>157</v>
      </c>
      <c r="AU145" s="198" t="s">
        <v>87</v>
      </c>
      <c r="AY145" s="17" t="s">
        <v>154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85</v>
      </c>
      <c r="BK145" s="199">
        <f>ROUND(I145*H145,2)</f>
        <v>0</v>
      </c>
      <c r="BL145" s="17" t="s">
        <v>162</v>
      </c>
      <c r="BM145" s="198" t="s">
        <v>520</v>
      </c>
    </row>
    <row r="146" spans="1:65" s="2" customFormat="1" ht="54" x14ac:dyDescent="0.2">
      <c r="A146" s="34"/>
      <c r="B146" s="35"/>
      <c r="C146" s="36"/>
      <c r="D146" s="200" t="s">
        <v>164</v>
      </c>
      <c r="E146" s="36"/>
      <c r="F146" s="201" t="s">
        <v>521</v>
      </c>
      <c r="G146" s="36"/>
      <c r="H146" s="36"/>
      <c r="I146" s="202"/>
      <c r="J146" s="36"/>
      <c r="K146" s="36"/>
      <c r="L146" s="39"/>
      <c r="M146" s="203"/>
      <c r="N146" s="204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164</v>
      </c>
      <c r="AU146" s="17" t="s">
        <v>87</v>
      </c>
    </row>
    <row r="147" spans="1:65" s="2" customFormat="1" ht="37.9" customHeight="1" x14ac:dyDescent="0.2">
      <c r="A147" s="34"/>
      <c r="B147" s="35"/>
      <c r="C147" s="187" t="s">
        <v>216</v>
      </c>
      <c r="D147" s="187" t="s">
        <v>157</v>
      </c>
      <c r="E147" s="188" t="s">
        <v>522</v>
      </c>
      <c r="F147" s="189" t="s">
        <v>523</v>
      </c>
      <c r="G147" s="190" t="s">
        <v>191</v>
      </c>
      <c r="H147" s="191">
        <v>200</v>
      </c>
      <c r="I147" s="192"/>
      <c r="J147" s="193">
        <f>ROUND(I147*H147,2)</f>
        <v>0</v>
      </c>
      <c r="K147" s="189" t="s">
        <v>161</v>
      </c>
      <c r="L147" s="39"/>
      <c r="M147" s="194" t="s">
        <v>1</v>
      </c>
      <c r="N147" s="195" t="s">
        <v>42</v>
      </c>
      <c r="O147" s="71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162</v>
      </c>
      <c r="AT147" s="198" t="s">
        <v>157</v>
      </c>
      <c r="AU147" s="198" t="s">
        <v>87</v>
      </c>
      <c r="AY147" s="17" t="s">
        <v>154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85</v>
      </c>
      <c r="BK147" s="199">
        <f>ROUND(I147*H147,2)</f>
        <v>0</v>
      </c>
      <c r="BL147" s="17" t="s">
        <v>162</v>
      </c>
      <c r="BM147" s="198" t="s">
        <v>524</v>
      </c>
    </row>
    <row r="148" spans="1:65" s="2" customFormat="1" ht="54" x14ac:dyDescent="0.2">
      <c r="A148" s="34"/>
      <c r="B148" s="35"/>
      <c r="C148" s="36"/>
      <c r="D148" s="200" t="s">
        <v>164</v>
      </c>
      <c r="E148" s="36"/>
      <c r="F148" s="201" t="s">
        <v>525</v>
      </c>
      <c r="G148" s="36"/>
      <c r="H148" s="36"/>
      <c r="I148" s="202"/>
      <c r="J148" s="36"/>
      <c r="K148" s="36"/>
      <c r="L148" s="39"/>
      <c r="M148" s="203"/>
      <c r="N148" s="204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164</v>
      </c>
      <c r="AU148" s="17" t="s">
        <v>87</v>
      </c>
    </row>
    <row r="149" spans="1:65" s="2" customFormat="1" ht="24.25" customHeight="1" x14ac:dyDescent="0.2">
      <c r="A149" s="34"/>
      <c r="B149" s="35"/>
      <c r="C149" s="187" t="s">
        <v>222</v>
      </c>
      <c r="D149" s="187" t="s">
        <v>157</v>
      </c>
      <c r="E149" s="188" t="s">
        <v>526</v>
      </c>
      <c r="F149" s="189" t="s">
        <v>527</v>
      </c>
      <c r="G149" s="190" t="s">
        <v>191</v>
      </c>
      <c r="H149" s="191">
        <v>4</v>
      </c>
      <c r="I149" s="192"/>
      <c r="J149" s="193">
        <f>ROUND(I149*H149,2)</f>
        <v>0</v>
      </c>
      <c r="K149" s="189" t="s">
        <v>161</v>
      </c>
      <c r="L149" s="39"/>
      <c r="M149" s="194" t="s">
        <v>1</v>
      </c>
      <c r="N149" s="195" t="s">
        <v>42</v>
      </c>
      <c r="O149" s="71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8" t="s">
        <v>162</v>
      </c>
      <c r="AT149" s="198" t="s">
        <v>157</v>
      </c>
      <c r="AU149" s="198" t="s">
        <v>87</v>
      </c>
      <c r="AY149" s="17" t="s">
        <v>154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7" t="s">
        <v>85</v>
      </c>
      <c r="BK149" s="199">
        <f>ROUND(I149*H149,2)</f>
        <v>0</v>
      </c>
      <c r="BL149" s="17" t="s">
        <v>162</v>
      </c>
      <c r="BM149" s="198" t="s">
        <v>528</v>
      </c>
    </row>
    <row r="150" spans="1:65" s="2" customFormat="1" ht="27" x14ac:dyDescent="0.2">
      <c r="A150" s="34"/>
      <c r="B150" s="35"/>
      <c r="C150" s="36"/>
      <c r="D150" s="200" t="s">
        <v>164</v>
      </c>
      <c r="E150" s="36"/>
      <c r="F150" s="201" t="s">
        <v>529</v>
      </c>
      <c r="G150" s="36"/>
      <c r="H150" s="36"/>
      <c r="I150" s="202"/>
      <c r="J150" s="36"/>
      <c r="K150" s="36"/>
      <c r="L150" s="39"/>
      <c r="M150" s="203"/>
      <c r="N150" s="20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164</v>
      </c>
      <c r="AU150" s="17" t="s">
        <v>87</v>
      </c>
    </row>
    <row r="151" spans="1:65" s="13" customFormat="1" x14ac:dyDescent="0.2">
      <c r="B151" s="205"/>
      <c r="C151" s="206"/>
      <c r="D151" s="200" t="s">
        <v>166</v>
      </c>
      <c r="E151" s="207" t="s">
        <v>1</v>
      </c>
      <c r="F151" s="208" t="s">
        <v>530</v>
      </c>
      <c r="G151" s="206"/>
      <c r="H151" s="209">
        <v>4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166</v>
      </c>
      <c r="AU151" s="215" t="s">
        <v>87</v>
      </c>
      <c r="AV151" s="13" t="s">
        <v>87</v>
      </c>
      <c r="AW151" s="13" t="s">
        <v>34</v>
      </c>
      <c r="AX151" s="13" t="s">
        <v>85</v>
      </c>
      <c r="AY151" s="215" t="s">
        <v>154</v>
      </c>
    </row>
    <row r="152" spans="1:65" s="2" customFormat="1" ht="24.25" customHeight="1" x14ac:dyDescent="0.2">
      <c r="A152" s="34"/>
      <c r="B152" s="35"/>
      <c r="C152" s="187" t="s">
        <v>228</v>
      </c>
      <c r="D152" s="187" t="s">
        <v>157</v>
      </c>
      <c r="E152" s="188" t="s">
        <v>531</v>
      </c>
      <c r="F152" s="189" t="s">
        <v>532</v>
      </c>
      <c r="G152" s="190" t="s">
        <v>191</v>
      </c>
      <c r="H152" s="191">
        <v>4</v>
      </c>
      <c r="I152" s="192"/>
      <c r="J152" s="193">
        <f>ROUND(I152*H152,2)</f>
        <v>0</v>
      </c>
      <c r="K152" s="189" t="s">
        <v>161</v>
      </c>
      <c r="L152" s="39"/>
      <c r="M152" s="194" t="s">
        <v>1</v>
      </c>
      <c r="N152" s="195" t="s">
        <v>42</v>
      </c>
      <c r="O152" s="7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8" t="s">
        <v>162</v>
      </c>
      <c r="AT152" s="198" t="s">
        <v>157</v>
      </c>
      <c r="AU152" s="198" t="s">
        <v>87</v>
      </c>
      <c r="AY152" s="17" t="s">
        <v>154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85</v>
      </c>
      <c r="BK152" s="199">
        <f>ROUND(I152*H152,2)</f>
        <v>0</v>
      </c>
      <c r="BL152" s="17" t="s">
        <v>162</v>
      </c>
      <c r="BM152" s="198" t="s">
        <v>533</v>
      </c>
    </row>
    <row r="153" spans="1:65" s="2" customFormat="1" ht="36" x14ac:dyDescent="0.2">
      <c r="A153" s="34"/>
      <c r="B153" s="35"/>
      <c r="C153" s="36"/>
      <c r="D153" s="200" t="s">
        <v>164</v>
      </c>
      <c r="E153" s="36"/>
      <c r="F153" s="201" t="s">
        <v>534</v>
      </c>
      <c r="G153" s="36"/>
      <c r="H153" s="36"/>
      <c r="I153" s="202"/>
      <c r="J153" s="36"/>
      <c r="K153" s="36"/>
      <c r="L153" s="39"/>
      <c r="M153" s="203"/>
      <c r="N153" s="204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164</v>
      </c>
      <c r="AU153" s="17" t="s">
        <v>87</v>
      </c>
    </row>
    <row r="154" spans="1:65" s="13" customFormat="1" x14ac:dyDescent="0.2">
      <c r="B154" s="205"/>
      <c r="C154" s="206"/>
      <c r="D154" s="200" t="s">
        <v>166</v>
      </c>
      <c r="E154" s="207" t="s">
        <v>1</v>
      </c>
      <c r="F154" s="208" t="s">
        <v>530</v>
      </c>
      <c r="G154" s="206"/>
      <c r="H154" s="209">
        <v>4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166</v>
      </c>
      <c r="AU154" s="215" t="s">
        <v>87</v>
      </c>
      <c r="AV154" s="13" t="s">
        <v>87</v>
      </c>
      <c r="AW154" s="13" t="s">
        <v>34</v>
      </c>
      <c r="AX154" s="13" t="s">
        <v>85</v>
      </c>
      <c r="AY154" s="215" t="s">
        <v>154</v>
      </c>
    </row>
    <row r="155" spans="1:65" s="2" customFormat="1" ht="37.9" customHeight="1" x14ac:dyDescent="0.2">
      <c r="A155" s="34"/>
      <c r="B155" s="35"/>
      <c r="C155" s="187" t="s">
        <v>233</v>
      </c>
      <c r="D155" s="187" t="s">
        <v>157</v>
      </c>
      <c r="E155" s="188" t="s">
        <v>254</v>
      </c>
      <c r="F155" s="189" t="s">
        <v>255</v>
      </c>
      <c r="G155" s="190" t="s">
        <v>191</v>
      </c>
      <c r="H155" s="191">
        <v>7.2</v>
      </c>
      <c r="I155" s="192"/>
      <c r="J155" s="193">
        <f>ROUND(I155*H155,2)</f>
        <v>0</v>
      </c>
      <c r="K155" s="189" t="s">
        <v>161</v>
      </c>
      <c r="L155" s="39"/>
      <c r="M155" s="194" t="s">
        <v>1</v>
      </c>
      <c r="N155" s="195" t="s">
        <v>42</v>
      </c>
      <c r="O155" s="71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8" t="s">
        <v>162</v>
      </c>
      <c r="AT155" s="198" t="s">
        <v>157</v>
      </c>
      <c r="AU155" s="198" t="s">
        <v>87</v>
      </c>
      <c r="AY155" s="17" t="s">
        <v>154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85</v>
      </c>
      <c r="BK155" s="199">
        <f>ROUND(I155*H155,2)</f>
        <v>0</v>
      </c>
      <c r="BL155" s="17" t="s">
        <v>162</v>
      </c>
      <c r="BM155" s="198" t="s">
        <v>535</v>
      </c>
    </row>
    <row r="156" spans="1:65" s="2" customFormat="1" ht="36" x14ac:dyDescent="0.2">
      <c r="A156" s="34"/>
      <c r="B156" s="35"/>
      <c r="C156" s="36"/>
      <c r="D156" s="200" t="s">
        <v>164</v>
      </c>
      <c r="E156" s="36"/>
      <c r="F156" s="201" t="s">
        <v>257</v>
      </c>
      <c r="G156" s="36"/>
      <c r="H156" s="36"/>
      <c r="I156" s="202"/>
      <c r="J156" s="36"/>
      <c r="K156" s="36"/>
      <c r="L156" s="39"/>
      <c r="M156" s="203"/>
      <c r="N156" s="204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164</v>
      </c>
      <c r="AU156" s="17" t="s">
        <v>87</v>
      </c>
    </row>
    <row r="157" spans="1:65" s="13" customFormat="1" x14ac:dyDescent="0.2">
      <c r="B157" s="205"/>
      <c r="C157" s="206"/>
      <c r="D157" s="200" t="s">
        <v>166</v>
      </c>
      <c r="E157" s="207" t="s">
        <v>1</v>
      </c>
      <c r="F157" s="208" t="s">
        <v>536</v>
      </c>
      <c r="G157" s="206"/>
      <c r="H157" s="209">
        <v>7.2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166</v>
      </c>
      <c r="AU157" s="215" t="s">
        <v>87</v>
      </c>
      <c r="AV157" s="13" t="s">
        <v>87</v>
      </c>
      <c r="AW157" s="13" t="s">
        <v>34</v>
      </c>
      <c r="AX157" s="13" t="s">
        <v>85</v>
      </c>
      <c r="AY157" s="215" t="s">
        <v>154</v>
      </c>
    </row>
    <row r="158" spans="1:65" s="2" customFormat="1" ht="24.25" customHeight="1" x14ac:dyDescent="0.2">
      <c r="A158" s="34"/>
      <c r="B158" s="35"/>
      <c r="C158" s="187" t="s">
        <v>238</v>
      </c>
      <c r="D158" s="187" t="s">
        <v>157</v>
      </c>
      <c r="E158" s="188" t="s">
        <v>537</v>
      </c>
      <c r="F158" s="189" t="s">
        <v>538</v>
      </c>
      <c r="G158" s="190" t="s">
        <v>198</v>
      </c>
      <c r="H158" s="191">
        <v>4</v>
      </c>
      <c r="I158" s="192"/>
      <c r="J158" s="193">
        <f>ROUND(I158*H158,2)</f>
        <v>0</v>
      </c>
      <c r="K158" s="189" t="s">
        <v>161</v>
      </c>
      <c r="L158" s="39"/>
      <c r="M158" s="194" t="s">
        <v>1</v>
      </c>
      <c r="N158" s="195" t="s">
        <v>42</v>
      </c>
      <c r="O158" s="71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8" t="s">
        <v>162</v>
      </c>
      <c r="AT158" s="198" t="s">
        <v>157</v>
      </c>
      <c r="AU158" s="198" t="s">
        <v>87</v>
      </c>
      <c r="AY158" s="17" t="s">
        <v>154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7" t="s">
        <v>85</v>
      </c>
      <c r="BK158" s="199">
        <f>ROUND(I158*H158,2)</f>
        <v>0</v>
      </c>
      <c r="BL158" s="17" t="s">
        <v>162</v>
      </c>
      <c r="BM158" s="198" t="s">
        <v>539</v>
      </c>
    </row>
    <row r="159" spans="1:65" s="2" customFormat="1" ht="45" x14ac:dyDescent="0.2">
      <c r="A159" s="34"/>
      <c r="B159" s="35"/>
      <c r="C159" s="36"/>
      <c r="D159" s="200" t="s">
        <v>164</v>
      </c>
      <c r="E159" s="36"/>
      <c r="F159" s="201" t="s">
        <v>540</v>
      </c>
      <c r="G159" s="36"/>
      <c r="H159" s="36"/>
      <c r="I159" s="202"/>
      <c r="J159" s="36"/>
      <c r="K159" s="36"/>
      <c r="L159" s="39"/>
      <c r="M159" s="203"/>
      <c r="N159" s="20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164</v>
      </c>
      <c r="AU159" s="17" t="s">
        <v>87</v>
      </c>
    </row>
    <row r="160" spans="1:65" s="13" customFormat="1" x14ac:dyDescent="0.2">
      <c r="B160" s="205"/>
      <c r="C160" s="206"/>
      <c r="D160" s="200" t="s">
        <v>166</v>
      </c>
      <c r="E160" s="207" t="s">
        <v>1</v>
      </c>
      <c r="F160" s="208" t="s">
        <v>530</v>
      </c>
      <c r="G160" s="206"/>
      <c r="H160" s="209">
        <v>4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166</v>
      </c>
      <c r="AU160" s="215" t="s">
        <v>87</v>
      </c>
      <c r="AV160" s="13" t="s">
        <v>87</v>
      </c>
      <c r="AW160" s="13" t="s">
        <v>34</v>
      </c>
      <c r="AX160" s="13" t="s">
        <v>85</v>
      </c>
      <c r="AY160" s="215" t="s">
        <v>154</v>
      </c>
    </row>
    <row r="161" spans="1:65" s="2" customFormat="1" ht="24.25" customHeight="1" x14ac:dyDescent="0.2">
      <c r="A161" s="34"/>
      <c r="B161" s="35"/>
      <c r="C161" s="187" t="s">
        <v>8</v>
      </c>
      <c r="D161" s="187" t="s">
        <v>157</v>
      </c>
      <c r="E161" s="188" t="s">
        <v>541</v>
      </c>
      <c r="F161" s="189" t="s">
        <v>542</v>
      </c>
      <c r="G161" s="190" t="s">
        <v>198</v>
      </c>
      <c r="H161" s="191">
        <v>4</v>
      </c>
      <c r="I161" s="192"/>
      <c r="J161" s="193">
        <f>ROUND(I161*H161,2)</f>
        <v>0</v>
      </c>
      <c r="K161" s="189" t="s">
        <v>161</v>
      </c>
      <c r="L161" s="39"/>
      <c r="M161" s="194" t="s">
        <v>1</v>
      </c>
      <c r="N161" s="195" t="s">
        <v>42</v>
      </c>
      <c r="O161" s="71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8" t="s">
        <v>162</v>
      </c>
      <c r="AT161" s="198" t="s">
        <v>157</v>
      </c>
      <c r="AU161" s="198" t="s">
        <v>87</v>
      </c>
      <c r="AY161" s="17" t="s">
        <v>154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7" t="s">
        <v>85</v>
      </c>
      <c r="BK161" s="199">
        <f>ROUND(I161*H161,2)</f>
        <v>0</v>
      </c>
      <c r="BL161" s="17" t="s">
        <v>162</v>
      </c>
      <c r="BM161" s="198" t="s">
        <v>543</v>
      </c>
    </row>
    <row r="162" spans="1:65" s="2" customFormat="1" ht="27" x14ac:dyDescent="0.2">
      <c r="A162" s="34"/>
      <c r="B162" s="35"/>
      <c r="C162" s="36"/>
      <c r="D162" s="200" t="s">
        <v>164</v>
      </c>
      <c r="E162" s="36"/>
      <c r="F162" s="201" t="s">
        <v>544</v>
      </c>
      <c r="G162" s="36"/>
      <c r="H162" s="36"/>
      <c r="I162" s="202"/>
      <c r="J162" s="36"/>
      <c r="K162" s="36"/>
      <c r="L162" s="39"/>
      <c r="M162" s="203"/>
      <c r="N162" s="204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164</v>
      </c>
      <c r="AU162" s="17" t="s">
        <v>87</v>
      </c>
    </row>
    <row r="163" spans="1:65" s="13" customFormat="1" x14ac:dyDescent="0.2">
      <c r="B163" s="205"/>
      <c r="C163" s="206"/>
      <c r="D163" s="200" t="s">
        <v>166</v>
      </c>
      <c r="E163" s="207" t="s">
        <v>1</v>
      </c>
      <c r="F163" s="208" t="s">
        <v>530</v>
      </c>
      <c r="G163" s="206"/>
      <c r="H163" s="209">
        <v>4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166</v>
      </c>
      <c r="AU163" s="215" t="s">
        <v>87</v>
      </c>
      <c r="AV163" s="13" t="s">
        <v>87</v>
      </c>
      <c r="AW163" s="13" t="s">
        <v>34</v>
      </c>
      <c r="AX163" s="13" t="s">
        <v>85</v>
      </c>
      <c r="AY163" s="215" t="s">
        <v>154</v>
      </c>
    </row>
    <row r="164" spans="1:65" s="2" customFormat="1" ht="16.5" customHeight="1" x14ac:dyDescent="0.2">
      <c r="A164" s="34"/>
      <c r="B164" s="35"/>
      <c r="C164" s="187" t="s">
        <v>247</v>
      </c>
      <c r="D164" s="187" t="s">
        <v>157</v>
      </c>
      <c r="E164" s="188" t="s">
        <v>545</v>
      </c>
      <c r="F164" s="189" t="s">
        <v>546</v>
      </c>
      <c r="G164" s="190" t="s">
        <v>198</v>
      </c>
      <c r="H164" s="191">
        <v>2</v>
      </c>
      <c r="I164" s="192"/>
      <c r="J164" s="193">
        <f>ROUND(I164*H164,2)</f>
        <v>0</v>
      </c>
      <c r="K164" s="189" t="s">
        <v>161</v>
      </c>
      <c r="L164" s="39"/>
      <c r="M164" s="194" t="s">
        <v>1</v>
      </c>
      <c r="N164" s="195" t="s">
        <v>42</v>
      </c>
      <c r="O164" s="71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8" t="s">
        <v>162</v>
      </c>
      <c r="AT164" s="198" t="s">
        <v>157</v>
      </c>
      <c r="AU164" s="198" t="s">
        <v>87</v>
      </c>
      <c r="AY164" s="17" t="s">
        <v>154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7" t="s">
        <v>85</v>
      </c>
      <c r="BK164" s="199">
        <f>ROUND(I164*H164,2)</f>
        <v>0</v>
      </c>
      <c r="BL164" s="17" t="s">
        <v>162</v>
      </c>
      <c r="BM164" s="198" t="s">
        <v>547</v>
      </c>
    </row>
    <row r="165" spans="1:65" s="2" customFormat="1" ht="27" x14ac:dyDescent="0.2">
      <c r="A165" s="34"/>
      <c r="B165" s="35"/>
      <c r="C165" s="36"/>
      <c r="D165" s="200" t="s">
        <v>164</v>
      </c>
      <c r="E165" s="36"/>
      <c r="F165" s="201" t="s">
        <v>548</v>
      </c>
      <c r="G165" s="36"/>
      <c r="H165" s="36"/>
      <c r="I165" s="202"/>
      <c r="J165" s="36"/>
      <c r="K165" s="36"/>
      <c r="L165" s="39"/>
      <c r="M165" s="203"/>
      <c r="N165" s="204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164</v>
      </c>
      <c r="AU165" s="17" t="s">
        <v>87</v>
      </c>
    </row>
    <row r="166" spans="1:65" s="2" customFormat="1" ht="24.25" customHeight="1" x14ac:dyDescent="0.2">
      <c r="A166" s="34"/>
      <c r="B166" s="35"/>
      <c r="C166" s="187" t="s">
        <v>253</v>
      </c>
      <c r="D166" s="187" t="s">
        <v>157</v>
      </c>
      <c r="E166" s="188" t="s">
        <v>549</v>
      </c>
      <c r="F166" s="189" t="s">
        <v>550</v>
      </c>
      <c r="G166" s="190" t="s">
        <v>191</v>
      </c>
      <c r="H166" s="191">
        <v>14</v>
      </c>
      <c r="I166" s="192"/>
      <c r="J166" s="193">
        <f>ROUND(I166*H166,2)</f>
        <v>0</v>
      </c>
      <c r="K166" s="189" t="s">
        <v>161</v>
      </c>
      <c r="L166" s="39"/>
      <c r="M166" s="194" t="s">
        <v>1</v>
      </c>
      <c r="N166" s="195" t="s">
        <v>42</v>
      </c>
      <c r="O166" s="7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8" t="s">
        <v>162</v>
      </c>
      <c r="AT166" s="198" t="s">
        <v>157</v>
      </c>
      <c r="AU166" s="198" t="s">
        <v>87</v>
      </c>
      <c r="AY166" s="17" t="s">
        <v>154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7" t="s">
        <v>85</v>
      </c>
      <c r="BK166" s="199">
        <f>ROUND(I166*H166,2)</f>
        <v>0</v>
      </c>
      <c r="BL166" s="17" t="s">
        <v>162</v>
      </c>
      <c r="BM166" s="198" t="s">
        <v>551</v>
      </c>
    </row>
    <row r="167" spans="1:65" s="2" customFormat="1" ht="27" x14ac:dyDescent="0.2">
      <c r="A167" s="34"/>
      <c r="B167" s="35"/>
      <c r="C167" s="36"/>
      <c r="D167" s="200" t="s">
        <v>164</v>
      </c>
      <c r="E167" s="36"/>
      <c r="F167" s="201" t="s">
        <v>552</v>
      </c>
      <c r="G167" s="36"/>
      <c r="H167" s="36"/>
      <c r="I167" s="202"/>
      <c r="J167" s="36"/>
      <c r="K167" s="36"/>
      <c r="L167" s="39"/>
      <c r="M167" s="203"/>
      <c r="N167" s="204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164</v>
      </c>
      <c r="AU167" s="17" t="s">
        <v>87</v>
      </c>
    </row>
    <row r="168" spans="1:65" s="2" customFormat="1" ht="21.75" customHeight="1" x14ac:dyDescent="0.2">
      <c r="A168" s="34"/>
      <c r="B168" s="35"/>
      <c r="C168" s="187" t="s">
        <v>259</v>
      </c>
      <c r="D168" s="187" t="s">
        <v>157</v>
      </c>
      <c r="E168" s="188" t="s">
        <v>260</v>
      </c>
      <c r="F168" s="189" t="s">
        <v>261</v>
      </c>
      <c r="G168" s="190" t="s">
        <v>191</v>
      </c>
      <c r="H168" s="191">
        <v>14</v>
      </c>
      <c r="I168" s="192"/>
      <c r="J168" s="193">
        <f>ROUND(I168*H168,2)</f>
        <v>0</v>
      </c>
      <c r="K168" s="189" t="s">
        <v>161</v>
      </c>
      <c r="L168" s="39"/>
      <c r="M168" s="194" t="s">
        <v>1</v>
      </c>
      <c r="N168" s="195" t="s">
        <v>42</v>
      </c>
      <c r="O168" s="7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8" t="s">
        <v>162</v>
      </c>
      <c r="AT168" s="198" t="s">
        <v>157</v>
      </c>
      <c r="AU168" s="198" t="s">
        <v>87</v>
      </c>
      <c r="AY168" s="17" t="s">
        <v>154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7" t="s">
        <v>85</v>
      </c>
      <c r="BK168" s="199">
        <f>ROUND(I168*H168,2)</f>
        <v>0</v>
      </c>
      <c r="BL168" s="17" t="s">
        <v>162</v>
      </c>
      <c r="BM168" s="198" t="s">
        <v>553</v>
      </c>
    </row>
    <row r="169" spans="1:65" s="2" customFormat="1" ht="18" x14ac:dyDescent="0.2">
      <c r="A169" s="34"/>
      <c r="B169" s="35"/>
      <c r="C169" s="36"/>
      <c r="D169" s="200" t="s">
        <v>164</v>
      </c>
      <c r="E169" s="36"/>
      <c r="F169" s="201" t="s">
        <v>263</v>
      </c>
      <c r="G169" s="36"/>
      <c r="H169" s="36"/>
      <c r="I169" s="202"/>
      <c r="J169" s="36"/>
      <c r="K169" s="36"/>
      <c r="L169" s="39"/>
      <c r="M169" s="203"/>
      <c r="N169" s="204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164</v>
      </c>
      <c r="AU169" s="17" t="s">
        <v>87</v>
      </c>
    </row>
    <row r="170" spans="1:65" s="13" customFormat="1" x14ac:dyDescent="0.2">
      <c r="B170" s="205"/>
      <c r="C170" s="206"/>
      <c r="D170" s="200" t="s">
        <v>166</v>
      </c>
      <c r="E170" s="207" t="s">
        <v>1</v>
      </c>
      <c r="F170" s="208" t="s">
        <v>554</v>
      </c>
      <c r="G170" s="206"/>
      <c r="H170" s="209">
        <v>14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166</v>
      </c>
      <c r="AU170" s="215" t="s">
        <v>87</v>
      </c>
      <c r="AV170" s="13" t="s">
        <v>87</v>
      </c>
      <c r="AW170" s="13" t="s">
        <v>34</v>
      </c>
      <c r="AX170" s="13" t="s">
        <v>85</v>
      </c>
      <c r="AY170" s="215" t="s">
        <v>154</v>
      </c>
    </row>
    <row r="171" spans="1:65" s="2" customFormat="1" ht="24.25" customHeight="1" x14ac:dyDescent="0.2">
      <c r="A171" s="34"/>
      <c r="B171" s="35"/>
      <c r="C171" s="187" t="s">
        <v>264</v>
      </c>
      <c r="D171" s="187" t="s">
        <v>157</v>
      </c>
      <c r="E171" s="188" t="s">
        <v>265</v>
      </c>
      <c r="F171" s="189" t="s">
        <v>266</v>
      </c>
      <c r="G171" s="190" t="s">
        <v>267</v>
      </c>
      <c r="H171" s="191">
        <v>32.200000000000003</v>
      </c>
      <c r="I171" s="192"/>
      <c r="J171" s="193">
        <f>ROUND(I171*H171,2)</f>
        <v>0</v>
      </c>
      <c r="K171" s="189" t="s">
        <v>161</v>
      </c>
      <c r="L171" s="39"/>
      <c r="M171" s="194" t="s">
        <v>1</v>
      </c>
      <c r="N171" s="195" t="s">
        <v>42</v>
      </c>
      <c r="O171" s="71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8" t="s">
        <v>162</v>
      </c>
      <c r="AT171" s="198" t="s">
        <v>157</v>
      </c>
      <c r="AU171" s="198" t="s">
        <v>87</v>
      </c>
      <c r="AY171" s="17" t="s">
        <v>154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7" t="s">
        <v>85</v>
      </c>
      <c r="BK171" s="199">
        <f>ROUND(I171*H171,2)</f>
        <v>0</v>
      </c>
      <c r="BL171" s="17" t="s">
        <v>162</v>
      </c>
      <c r="BM171" s="198" t="s">
        <v>555</v>
      </c>
    </row>
    <row r="172" spans="1:65" s="2" customFormat="1" ht="27" x14ac:dyDescent="0.2">
      <c r="A172" s="34"/>
      <c r="B172" s="35"/>
      <c r="C172" s="36"/>
      <c r="D172" s="200" t="s">
        <v>164</v>
      </c>
      <c r="E172" s="36"/>
      <c r="F172" s="201" t="s">
        <v>269</v>
      </c>
      <c r="G172" s="36"/>
      <c r="H172" s="36"/>
      <c r="I172" s="202"/>
      <c r="J172" s="36"/>
      <c r="K172" s="36"/>
      <c r="L172" s="39"/>
      <c r="M172" s="203"/>
      <c r="N172" s="204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164</v>
      </c>
      <c r="AU172" s="17" t="s">
        <v>87</v>
      </c>
    </row>
    <row r="173" spans="1:65" s="13" customFormat="1" x14ac:dyDescent="0.2">
      <c r="B173" s="205"/>
      <c r="C173" s="206"/>
      <c r="D173" s="200" t="s">
        <v>166</v>
      </c>
      <c r="E173" s="207" t="s">
        <v>102</v>
      </c>
      <c r="F173" s="208" t="s">
        <v>556</v>
      </c>
      <c r="G173" s="206"/>
      <c r="H173" s="209">
        <v>32.200000000000003</v>
      </c>
      <c r="I173" s="210"/>
      <c r="J173" s="206"/>
      <c r="K173" s="206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166</v>
      </c>
      <c r="AU173" s="215" t="s">
        <v>87</v>
      </c>
      <c r="AV173" s="13" t="s">
        <v>87</v>
      </c>
      <c r="AW173" s="13" t="s">
        <v>34</v>
      </c>
      <c r="AX173" s="13" t="s">
        <v>85</v>
      </c>
      <c r="AY173" s="215" t="s">
        <v>154</v>
      </c>
    </row>
    <row r="174" spans="1:65" s="2" customFormat="1" ht="16.5" customHeight="1" x14ac:dyDescent="0.2">
      <c r="A174" s="34"/>
      <c r="B174" s="35"/>
      <c r="C174" s="187" t="s">
        <v>271</v>
      </c>
      <c r="D174" s="187" t="s">
        <v>157</v>
      </c>
      <c r="E174" s="188" t="s">
        <v>272</v>
      </c>
      <c r="F174" s="189" t="s">
        <v>557</v>
      </c>
      <c r="G174" s="190" t="s">
        <v>191</v>
      </c>
      <c r="H174" s="191">
        <v>14</v>
      </c>
      <c r="I174" s="192"/>
      <c r="J174" s="193">
        <f>ROUND(I174*H174,2)</f>
        <v>0</v>
      </c>
      <c r="K174" s="189" t="s">
        <v>161</v>
      </c>
      <c r="L174" s="39"/>
      <c r="M174" s="194" t="s">
        <v>1</v>
      </c>
      <c r="N174" s="195" t="s">
        <v>42</v>
      </c>
      <c r="O174" s="71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8" t="s">
        <v>162</v>
      </c>
      <c r="AT174" s="198" t="s">
        <v>157</v>
      </c>
      <c r="AU174" s="198" t="s">
        <v>87</v>
      </c>
      <c r="AY174" s="17" t="s">
        <v>154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7" t="s">
        <v>85</v>
      </c>
      <c r="BK174" s="199">
        <f>ROUND(I174*H174,2)</f>
        <v>0</v>
      </c>
      <c r="BL174" s="17" t="s">
        <v>162</v>
      </c>
      <c r="BM174" s="198" t="s">
        <v>558</v>
      </c>
    </row>
    <row r="175" spans="1:65" s="2" customFormat="1" ht="18" x14ac:dyDescent="0.2">
      <c r="A175" s="34"/>
      <c r="B175" s="35"/>
      <c r="C175" s="36"/>
      <c r="D175" s="200" t="s">
        <v>164</v>
      </c>
      <c r="E175" s="36"/>
      <c r="F175" s="201" t="s">
        <v>559</v>
      </c>
      <c r="G175" s="36"/>
      <c r="H175" s="36"/>
      <c r="I175" s="202"/>
      <c r="J175" s="36"/>
      <c r="K175" s="36"/>
      <c r="L175" s="39"/>
      <c r="M175" s="203"/>
      <c r="N175" s="204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164</v>
      </c>
      <c r="AU175" s="17" t="s">
        <v>87</v>
      </c>
    </row>
    <row r="176" spans="1:65" s="13" customFormat="1" x14ac:dyDescent="0.2">
      <c r="B176" s="205"/>
      <c r="C176" s="206"/>
      <c r="D176" s="200" t="s">
        <v>166</v>
      </c>
      <c r="E176" s="207" t="s">
        <v>276</v>
      </c>
      <c r="F176" s="208" t="s">
        <v>277</v>
      </c>
      <c r="G176" s="206"/>
      <c r="H176" s="209">
        <v>14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166</v>
      </c>
      <c r="AU176" s="215" t="s">
        <v>87</v>
      </c>
      <c r="AV176" s="13" t="s">
        <v>87</v>
      </c>
      <c r="AW176" s="13" t="s">
        <v>34</v>
      </c>
      <c r="AX176" s="13" t="s">
        <v>85</v>
      </c>
      <c r="AY176" s="215" t="s">
        <v>154</v>
      </c>
    </row>
    <row r="177" spans="1:65" s="2" customFormat="1" ht="33" customHeight="1" x14ac:dyDescent="0.2">
      <c r="A177" s="34"/>
      <c r="B177" s="35"/>
      <c r="C177" s="187" t="s">
        <v>7</v>
      </c>
      <c r="D177" s="187" t="s">
        <v>157</v>
      </c>
      <c r="E177" s="188" t="s">
        <v>278</v>
      </c>
      <c r="F177" s="189" t="s">
        <v>279</v>
      </c>
      <c r="G177" s="190" t="s">
        <v>267</v>
      </c>
      <c r="H177" s="191">
        <v>9.8000000000000007</v>
      </c>
      <c r="I177" s="192"/>
      <c r="J177" s="193">
        <f>ROUND(I177*H177,2)</f>
        <v>0</v>
      </c>
      <c r="K177" s="189" t="s">
        <v>161</v>
      </c>
      <c r="L177" s="39"/>
      <c r="M177" s="194" t="s">
        <v>1</v>
      </c>
      <c r="N177" s="195" t="s">
        <v>42</v>
      </c>
      <c r="O177" s="71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8" t="s">
        <v>162</v>
      </c>
      <c r="AT177" s="198" t="s">
        <v>157</v>
      </c>
      <c r="AU177" s="198" t="s">
        <v>87</v>
      </c>
      <c r="AY177" s="17" t="s">
        <v>154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85</v>
      </c>
      <c r="BK177" s="199">
        <f>ROUND(I177*H177,2)</f>
        <v>0</v>
      </c>
      <c r="BL177" s="17" t="s">
        <v>162</v>
      </c>
      <c r="BM177" s="198" t="s">
        <v>560</v>
      </c>
    </row>
    <row r="178" spans="1:65" s="2" customFormat="1" ht="45" x14ac:dyDescent="0.2">
      <c r="A178" s="34"/>
      <c r="B178" s="35"/>
      <c r="C178" s="36"/>
      <c r="D178" s="200" t="s">
        <v>164</v>
      </c>
      <c r="E178" s="36"/>
      <c r="F178" s="201" t="s">
        <v>281</v>
      </c>
      <c r="G178" s="36"/>
      <c r="H178" s="36"/>
      <c r="I178" s="202"/>
      <c r="J178" s="36"/>
      <c r="K178" s="36"/>
      <c r="L178" s="39"/>
      <c r="M178" s="203"/>
      <c r="N178" s="204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164</v>
      </c>
      <c r="AU178" s="17" t="s">
        <v>87</v>
      </c>
    </row>
    <row r="179" spans="1:65" s="13" customFormat="1" ht="20" x14ac:dyDescent="0.2">
      <c r="B179" s="205"/>
      <c r="C179" s="206"/>
      <c r="D179" s="200" t="s">
        <v>166</v>
      </c>
      <c r="E179" s="207" t="s">
        <v>122</v>
      </c>
      <c r="F179" s="208" t="s">
        <v>561</v>
      </c>
      <c r="G179" s="206"/>
      <c r="H179" s="209">
        <v>9.8000000000000007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166</v>
      </c>
      <c r="AU179" s="215" t="s">
        <v>87</v>
      </c>
      <c r="AV179" s="13" t="s">
        <v>87</v>
      </c>
      <c r="AW179" s="13" t="s">
        <v>34</v>
      </c>
      <c r="AX179" s="13" t="s">
        <v>85</v>
      </c>
      <c r="AY179" s="215" t="s">
        <v>154</v>
      </c>
    </row>
    <row r="180" spans="1:65" s="2" customFormat="1" ht="21.75" customHeight="1" x14ac:dyDescent="0.2">
      <c r="A180" s="34"/>
      <c r="B180" s="35"/>
      <c r="C180" s="187" t="s">
        <v>284</v>
      </c>
      <c r="D180" s="187" t="s">
        <v>157</v>
      </c>
      <c r="E180" s="188" t="s">
        <v>562</v>
      </c>
      <c r="F180" s="189" t="s">
        <v>563</v>
      </c>
      <c r="G180" s="190" t="s">
        <v>191</v>
      </c>
      <c r="H180" s="191">
        <v>10</v>
      </c>
      <c r="I180" s="192"/>
      <c r="J180" s="193">
        <f>ROUND(I180*H180,2)</f>
        <v>0</v>
      </c>
      <c r="K180" s="189" t="s">
        <v>161</v>
      </c>
      <c r="L180" s="39"/>
      <c r="M180" s="194" t="s">
        <v>1</v>
      </c>
      <c r="N180" s="195" t="s">
        <v>42</v>
      </c>
      <c r="O180" s="71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8" t="s">
        <v>162</v>
      </c>
      <c r="AT180" s="198" t="s">
        <v>157</v>
      </c>
      <c r="AU180" s="198" t="s">
        <v>87</v>
      </c>
      <c r="AY180" s="17" t="s">
        <v>154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7" t="s">
        <v>85</v>
      </c>
      <c r="BK180" s="199">
        <f>ROUND(I180*H180,2)</f>
        <v>0</v>
      </c>
      <c r="BL180" s="17" t="s">
        <v>162</v>
      </c>
      <c r="BM180" s="198" t="s">
        <v>564</v>
      </c>
    </row>
    <row r="181" spans="1:65" s="2" customFormat="1" ht="54" x14ac:dyDescent="0.2">
      <c r="A181" s="34"/>
      <c r="B181" s="35"/>
      <c r="C181" s="36"/>
      <c r="D181" s="200" t="s">
        <v>164</v>
      </c>
      <c r="E181" s="36"/>
      <c r="F181" s="201" t="s">
        <v>565</v>
      </c>
      <c r="G181" s="36"/>
      <c r="H181" s="36"/>
      <c r="I181" s="202"/>
      <c r="J181" s="36"/>
      <c r="K181" s="36"/>
      <c r="L181" s="39"/>
      <c r="M181" s="203"/>
      <c r="N181" s="204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164</v>
      </c>
      <c r="AU181" s="17" t="s">
        <v>87</v>
      </c>
    </row>
    <row r="182" spans="1:65" s="2" customFormat="1" ht="21.75" customHeight="1" x14ac:dyDescent="0.2">
      <c r="A182" s="34"/>
      <c r="B182" s="35"/>
      <c r="C182" s="187" t="s">
        <v>289</v>
      </c>
      <c r="D182" s="187" t="s">
        <v>157</v>
      </c>
      <c r="E182" s="188" t="s">
        <v>566</v>
      </c>
      <c r="F182" s="189" t="s">
        <v>567</v>
      </c>
      <c r="G182" s="190" t="s">
        <v>191</v>
      </c>
      <c r="H182" s="191">
        <v>2</v>
      </c>
      <c r="I182" s="192"/>
      <c r="J182" s="193">
        <f>ROUND(I182*H182,2)</f>
        <v>0</v>
      </c>
      <c r="K182" s="189" t="s">
        <v>161</v>
      </c>
      <c r="L182" s="39"/>
      <c r="M182" s="194" t="s">
        <v>1</v>
      </c>
      <c r="N182" s="195" t="s">
        <v>42</v>
      </c>
      <c r="O182" s="71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8" t="s">
        <v>162</v>
      </c>
      <c r="AT182" s="198" t="s">
        <v>157</v>
      </c>
      <c r="AU182" s="198" t="s">
        <v>87</v>
      </c>
      <c r="AY182" s="17" t="s">
        <v>154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7" t="s">
        <v>85</v>
      </c>
      <c r="BK182" s="199">
        <f>ROUND(I182*H182,2)</f>
        <v>0</v>
      </c>
      <c r="BL182" s="17" t="s">
        <v>162</v>
      </c>
      <c r="BM182" s="198" t="s">
        <v>568</v>
      </c>
    </row>
    <row r="183" spans="1:65" s="2" customFormat="1" ht="54" x14ac:dyDescent="0.2">
      <c r="A183" s="34"/>
      <c r="B183" s="35"/>
      <c r="C183" s="36"/>
      <c r="D183" s="200" t="s">
        <v>164</v>
      </c>
      <c r="E183" s="36"/>
      <c r="F183" s="201" t="s">
        <v>569</v>
      </c>
      <c r="G183" s="36"/>
      <c r="H183" s="36"/>
      <c r="I183" s="202"/>
      <c r="J183" s="36"/>
      <c r="K183" s="36"/>
      <c r="L183" s="39"/>
      <c r="M183" s="203"/>
      <c r="N183" s="204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164</v>
      </c>
      <c r="AU183" s="17" t="s">
        <v>87</v>
      </c>
    </row>
    <row r="184" spans="1:65" s="2" customFormat="1" ht="24.25" customHeight="1" x14ac:dyDescent="0.2">
      <c r="A184" s="34"/>
      <c r="B184" s="35"/>
      <c r="C184" s="187" t="s">
        <v>294</v>
      </c>
      <c r="D184" s="187" t="s">
        <v>157</v>
      </c>
      <c r="E184" s="188" t="s">
        <v>570</v>
      </c>
      <c r="F184" s="189" t="s">
        <v>571</v>
      </c>
      <c r="G184" s="190" t="s">
        <v>267</v>
      </c>
      <c r="H184" s="191">
        <v>51.84</v>
      </c>
      <c r="I184" s="192"/>
      <c r="J184" s="193">
        <f>ROUND(I184*H184,2)</f>
        <v>0</v>
      </c>
      <c r="K184" s="189" t="s">
        <v>161</v>
      </c>
      <c r="L184" s="39"/>
      <c r="M184" s="194" t="s">
        <v>1</v>
      </c>
      <c r="N184" s="195" t="s">
        <v>42</v>
      </c>
      <c r="O184" s="7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8" t="s">
        <v>162</v>
      </c>
      <c r="AT184" s="198" t="s">
        <v>157</v>
      </c>
      <c r="AU184" s="198" t="s">
        <v>87</v>
      </c>
      <c r="AY184" s="17" t="s">
        <v>154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7" t="s">
        <v>85</v>
      </c>
      <c r="BK184" s="199">
        <f>ROUND(I184*H184,2)</f>
        <v>0</v>
      </c>
      <c r="BL184" s="17" t="s">
        <v>162</v>
      </c>
      <c r="BM184" s="198" t="s">
        <v>572</v>
      </c>
    </row>
    <row r="185" spans="1:65" s="2" customFormat="1" ht="36" x14ac:dyDescent="0.2">
      <c r="A185" s="34"/>
      <c r="B185" s="35"/>
      <c r="C185" s="36"/>
      <c r="D185" s="200" t="s">
        <v>164</v>
      </c>
      <c r="E185" s="36"/>
      <c r="F185" s="201" t="s">
        <v>573</v>
      </c>
      <c r="G185" s="36"/>
      <c r="H185" s="36"/>
      <c r="I185" s="202"/>
      <c r="J185" s="36"/>
      <c r="K185" s="36"/>
      <c r="L185" s="39"/>
      <c r="M185" s="203"/>
      <c r="N185" s="204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164</v>
      </c>
      <c r="AU185" s="17" t="s">
        <v>87</v>
      </c>
    </row>
    <row r="186" spans="1:65" s="13" customFormat="1" x14ac:dyDescent="0.2">
      <c r="B186" s="205"/>
      <c r="C186" s="206"/>
      <c r="D186" s="200" t="s">
        <v>166</v>
      </c>
      <c r="E186" s="207" t="s">
        <v>1</v>
      </c>
      <c r="F186" s="208" t="s">
        <v>574</v>
      </c>
      <c r="G186" s="206"/>
      <c r="H186" s="209">
        <v>23.04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166</v>
      </c>
      <c r="AU186" s="215" t="s">
        <v>87</v>
      </c>
      <c r="AV186" s="13" t="s">
        <v>87</v>
      </c>
      <c r="AW186" s="13" t="s">
        <v>34</v>
      </c>
      <c r="AX186" s="13" t="s">
        <v>77</v>
      </c>
      <c r="AY186" s="215" t="s">
        <v>154</v>
      </c>
    </row>
    <row r="187" spans="1:65" s="13" customFormat="1" x14ac:dyDescent="0.2">
      <c r="B187" s="205"/>
      <c r="C187" s="206"/>
      <c r="D187" s="200" t="s">
        <v>166</v>
      </c>
      <c r="E187" s="207" t="s">
        <v>1</v>
      </c>
      <c r="F187" s="208" t="s">
        <v>575</v>
      </c>
      <c r="G187" s="206"/>
      <c r="H187" s="209">
        <v>28.8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166</v>
      </c>
      <c r="AU187" s="215" t="s">
        <v>87</v>
      </c>
      <c r="AV187" s="13" t="s">
        <v>87</v>
      </c>
      <c r="AW187" s="13" t="s">
        <v>34</v>
      </c>
      <c r="AX187" s="13" t="s">
        <v>77</v>
      </c>
      <c r="AY187" s="215" t="s">
        <v>154</v>
      </c>
    </row>
    <row r="188" spans="1:65" s="14" customFormat="1" x14ac:dyDescent="0.2">
      <c r="B188" s="216"/>
      <c r="C188" s="217"/>
      <c r="D188" s="200" t="s">
        <v>166</v>
      </c>
      <c r="E188" s="218" t="s">
        <v>1</v>
      </c>
      <c r="F188" s="219" t="s">
        <v>209</v>
      </c>
      <c r="G188" s="217"/>
      <c r="H188" s="220">
        <v>51.84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166</v>
      </c>
      <c r="AU188" s="226" t="s">
        <v>87</v>
      </c>
      <c r="AV188" s="14" t="s">
        <v>162</v>
      </c>
      <c r="AW188" s="14" t="s">
        <v>34</v>
      </c>
      <c r="AX188" s="14" t="s">
        <v>85</v>
      </c>
      <c r="AY188" s="226" t="s">
        <v>154</v>
      </c>
    </row>
    <row r="189" spans="1:65" s="2" customFormat="1" ht="24.25" customHeight="1" x14ac:dyDescent="0.2">
      <c r="A189" s="34"/>
      <c r="B189" s="35"/>
      <c r="C189" s="187" t="s">
        <v>300</v>
      </c>
      <c r="D189" s="187" t="s">
        <v>157</v>
      </c>
      <c r="E189" s="188" t="s">
        <v>295</v>
      </c>
      <c r="F189" s="189" t="s">
        <v>296</v>
      </c>
      <c r="G189" s="190" t="s">
        <v>160</v>
      </c>
      <c r="H189" s="191">
        <v>25.367999999999999</v>
      </c>
      <c r="I189" s="192"/>
      <c r="J189" s="193">
        <f>ROUND(I189*H189,2)</f>
        <v>0</v>
      </c>
      <c r="K189" s="189" t="s">
        <v>161</v>
      </c>
      <c r="L189" s="39"/>
      <c r="M189" s="194" t="s">
        <v>1</v>
      </c>
      <c r="N189" s="195" t="s">
        <v>42</v>
      </c>
      <c r="O189" s="71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8" t="s">
        <v>162</v>
      </c>
      <c r="AT189" s="198" t="s">
        <v>157</v>
      </c>
      <c r="AU189" s="198" t="s">
        <v>87</v>
      </c>
      <c r="AY189" s="17" t="s">
        <v>154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7" t="s">
        <v>85</v>
      </c>
      <c r="BK189" s="199">
        <f>ROUND(I189*H189,2)</f>
        <v>0</v>
      </c>
      <c r="BL189" s="17" t="s">
        <v>162</v>
      </c>
      <c r="BM189" s="198" t="s">
        <v>576</v>
      </c>
    </row>
    <row r="190" spans="1:65" s="2" customFormat="1" ht="36" x14ac:dyDescent="0.2">
      <c r="A190" s="34"/>
      <c r="B190" s="35"/>
      <c r="C190" s="36"/>
      <c r="D190" s="200" t="s">
        <v>164</v>
      </c>
      <c r="E190" s="36"/>
      <c r="F190" s="201" t="s">
        <v>298</v>
      </c>
      <c r="G190" s="36"/>
      <c r="H190" s="36"/>
      <c r="I190" s="202"/>
      <c r="J190" s="36"/>
      <c r="K190" s="36"/>
      <c r="L190" s="39"/>
      <c r="M190" s="203"/>
      <c r="N190" s="204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164</v>
      </c>
      <c r="AU190" s="17" t="s">
        <v>87</v>
      </c>
    </row>
    <row r="191" spans="1:65" s="13" customFormat="1" ht="20" x14ac:dyDescent="0.2">
      <c r="B191" s="205"/>
      <c r="C191" s="206"/>
      <c r="D191" s="200" t="s">
        <v>166</v>
      </c>
      <c r="E191" s="207" t="s">
        <v>469</v>
      </c>
      <c r="F191" s="208" t="s">
        <v>577</v>
      </c>
      <c r="G191" s="206"/>
      <c r="H191" s="209">
        <v>25.367999999999999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166</v>
      </c>
      <c r="AU191" s="215" t="s">
        <v>87</v>
      </c>
      <c r="AV191" s="13" t="s">
        <v>87</v>
      </c>
      <c r="AW191" s="13" t="s">
        <v>34</v>
      </c>
      <c r="AX191" s="13" t="s">
        <v>85</v>
      </c>
      <c r="AY191" s="215" t="s">
        <v>154</v>
      </c>
    </row>
    <row r="192" spans="1:65" s="2" customFormat="1" ht="16.5" customHeight="1" x14ac:dyDescent="0.2">
      <c r="A192" s="34"/>
      <c r="B192" s="35"/>
      <c r="C192" s="187" t="s">
        <v>308</v>
      </c>
      <c r="D192" s="187" t="s">
        <v>157</v>
      </c>
      <c r="E192" s="188" t="s">
        <v>301</v>
      </c>
      <c r="F192" s="189" t="s">
        <v>302</v>
      </c>
      <c r="G192" s="190" t="s">
        <v>267</v>
      </c>
      <c r="H192" s="191">
        <v>151.84</v>
      </c>
      <c r="I192" s="192"/>
      <c r="J192" s="193">
        <f>ROUND(I192*H192,2)</f>
        <v>0</v>
      </c>
      <c r="K192" s="189" t="s">
        <v>161</v>
      </c>
      <c r="L192" s="39"/>
      <c r="M192" s="194" t="s">
        <v>1</v>
      </c>
      <c r="N192" s="195" t="s">
        <v>42</v>
      </c>
      <c r="O192" s="71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8" t="s">
        <v>162</v>
      </c>
      <c r="AT192" s="198" t="s">
        <v>157</v>
      </c>
      <c r="AU192" s="198" t="s">
        <v>87</v>
      </c>
      <c r="AY192" s="17" t="s">
        <v>154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7" t="s">
        <v>85</v>
      </c>
      <c r="BK192" s="199">
        <f>ROUND(I192*H192,2)</f>
        <v>0</v>
      </c>
      <c r="BL192" s="17" t="s">
        <v>162</v>
      </c>
      <c r="BM192" s="198" t="s">
        <v>578</v>
      </c>
    </row>
    <row r="193" spans="1:65" s="2" customFormat="1" ht="27" x14ac:dyDescent="0.2">
      <c r="A193" s="34"/>
      <c r="B193" s="35"/>
      <c r="C193" s="36"/>
      <c r="D193" s="200" t="s">
        <v>164</v>
      </c>
      <c r="E193" s="36"/>
      <c r="F193" s="201" t="s">
        <v>304</v>
      </c>
      <c r="G193" s="36"/>
      <c r="H193" s="36"/>
      <c r="I193" s="202"/>
      <c r="J193" s="36"/>
      <c r="K193" s="36"/>
      <c r="L193" s="39"/>
      <c r="M193" s="203"/>
      <c r="N193" s="204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164</v>
      </c>
      <c r="AU193" s="17" t="s">
        <v>87</v>
      </c>
    </row>
    <row r="194" spans="1:65" s="13" customFormat="1" x14ac:dyDescent="0.2">
      <c r="B194" s="205"/>
      <c r="C194" s="206"/>
      <c r="D194" s="200" t="s">
        <v>166</v>
      </c>
      <c r="E194" s="207" t="s">
        <v>1</v>
      </c>
      <c r="F194" s="208" t="s">
        <v>579</v>
      </c>
      <c r="G194" s="206"/>
      <c r="H194" s="209">
        <v>51.84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166</v>
      </c>
      <c r="AU194" s="215" t="s">
        <v>87</v>
      </c>
      <c r="AV194" s="13" t="s">
        <v>87</v>
      </c>
      <c r="AW194" s="13" t="s">
        <v>34</v>
      </c>
      <c r="AX194" s="13" t="s">
        <v>77</v>
      </c>
      <c r="AY194" s="215" t="s">
        <v>154</v>
      </c>
    </row>
    <row r="195" spans="1:65" s="13" customFormat="1" x14ac:dyDescent="0.2">
      <c r="B195" s="205"/>
      <c r="C195" s="206"/>
      <c r="D195" s="200" t="s">
        <v>166</v>
      </c>
      <c r="E195" s="207" t="s">
        <v>1</v>
      </c>
      <c r="F195" s="208" t="s">
        <v>580</v>
      </c>
      <c r="G195" s="206"/>
      <c r="H195" s="209">
        <v>100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166</v>
      </c>
      <c r="AU195" s="215" t="s">
        <v>87</v>
      </c>
      <c r="AV195" s="13" t="s">
        <v>87</v>
      </c>
      <c r="AW195" s="13" t="s">
        <v>34</v>
      </c>
      <c r="AX195" s="13" t="s">
        <v>77</v>
      </c>
      <c r="AY195" s="215" t="s">
        <v>154</v>
      </c>
    </row>
    <row r="196" spans="1:65" s="14" customFormat="1" x14ac:dyDescent="0.2">
      <c r="B196" s="216"/>
      <c r="C196" s="217"/>
      <c r="D196" s="200" t="s">
        <v>166</v>
      </c>
      <c r="E196" s="218" t="s">
        <v>1</v>
      </c>
      <c r="F196" s="219" t="s">
        <v>209</v>
      </c>
      <c r="G196" s="217"/>
      <c r="H196" s="220">
        <v>151.84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166</v>
      </c>
      <c r="AU196" s="226" t="s">
        <v>87</v>
      </c>
      <c r="AV196" s="14" t="s">
        <v>162</v>
      </c>
      <c r="AW196" s="14" t="s">
        <v>34</v>
      </c>
      <c r="AX196" s="14" t="s">
        <v>85</v>
      </c>
      <c r="AY196" s="226" t="s">
        <v>154</v>
      </c>
    </row>
    <row r="197" spans="1:65" s="12" customFormat="1" ht="25.9" customHeight="1" x14ac:dyDescent="0.35">
      <c r="B197" s="171"/>
      <c r="C197" s="172"/>
      <c r="D197" s="173" t="s">
        <v>76</v>
      </c>
      <c r="E197" s="174" t="s">
        <v>306</v>
      </c>
      <c r="F197" s="174" t="s">
        <v>307</v>
      </c>
      <c r="G197" s="172"/>
      <c r="H197" s="172"/>
      <c r="I197" s="175"/>
      <c r="J197" s="176">
        <f>BK197</f>
        <v>0</v>
      </c>
      <c r="K197" s="172"/>
      <c r="L197" s="177"/>
      <c r="M197" s="178"/>
      <c r="N197" s="179"/>
      <c r="O197" s="179"/>
      <c r="P197" s="180">
        <f>SUM(P198:P243)</f>
        <v>0</v>
      </c>
      <c r="Q197" s="179"/>
      <c r="R197" s="180">
        <f>SUM(R198:R243)</f>
        <v>190.55275999999998</v>
      </c>
      <c r="S197" s="179"/>
      <c r="T197" s="181">
        <f>SUM(T198:T243)</f>
        <v>0</v>
      </c>
      <c r="AR197" s="182" t="s">
        <v>173</v>
      </c>
      <c r="AT197" s="183" t="s">
        <v>76</v>
      </c>
      <c r="AU197" s="183" t="s">
        <v>77</v>
      </c>
      <c r="AY197" s="182" t="s">
        <v>154</v>
      </c>
      <c r="BK197" s="184">
        <f>SUM(BK198:BK243)</f>
        <v>0</v>
      </c>
    </row>
    <row r="198" spans="1:65" s="2" customFormat="1" ht="21.75" customHeight="1" x14ac:dyDescent="0.2">
      <c r="A198" s="34"/>
      <c r="B198" s="35"/>
      <c r="C198" s="237" t="s">
        <v>316</v>
      </c>
      <c r="D198" s="237" t="s">
        <v>306</v>
      </c>
      <c r="E198" s="238" t="s">
        <v>581</v>
      </c>
      <c r="F198" s="239" t="s">
        <v>582</v>
      </c>
      <c r="G198" s="240" t="s">
        <v>311</v>
      </c>
      <c r="H198" s="241">
        <v>148.68199999999999</v>
      </c>
      <c r="I198" s="242"/>
      <c r="J198" s="243">
        <f>ROUND(I198*H198,2)</f>
        <v>0</v>
      </c>
      <c r="K198" s="239" t="s">
        <v>161</v>
      </c>
      <c r="L198" s="244"/>
      <c r="M198" s="245" t="s">
        <v>1</v>
      </c>
      <c r="N198" s="246" t="s">
        <v>42</v>
      </c>
      <c r="O198" s="71"/>
      <c r="P198" s="196">
        <f>O198*H198</f>
        <v>0</v>
      </c>
      <c r="Q198" s="196">
        <v>1</v>
      </c>
      <c r="R198" s="196">
        <f>Q198*H198</f>
        <v>148.68199999999999</v>
      </c>
      <c r="S198" s="196">
        <v>0</v>
      </c>
      <c r="T198" s="19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8" t="s">
        <v>201</v>
      </c>
      <c r="AT198" s="198" t="s">
        <v>306</v>
      </c>
      <c r="AU198" s="198" t="s">
        <v>85</v>
      </c>
      <c r="AY198" s="17" t="s">
        <v>154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85</v>
      </c>
      <c r="BK198" s="199">
        <f>ROUND(I198*H198,2)</f>
        <v>0</v>
      </c>
      <c r="BL198" s="17" t="s">
        <v>162</v>
      </c>
      <c r="BM198" s="198" t="s">
        <v>583</v>
      </c>
    </row>
    <row r="199" spans="1:65" s="2" customFormat="1" x14ac:dyDescent="0.2">
      <c r="A199" s="34"/>
      <c r="B199" s="35"/>
      <c r="C199" s="36"/>
      <c r="D199" s="200" t="s">
        <v>164</v>
      </c>
      <c r="E199" s="36"/>
      <c r="F199" s="201" t="s">
        <v>582</v>
      </c>
      <c r="G199" s="36"/>
      <c r="H199" s="36"/>
      <c r="I199" s="202"/>
      <c r="J199" s="36"/>
      <c r="K199" s="36"/>
      <c r="L199" s="39"/>
      <c r="M199" s="203"/>
      <c r="N199" s="204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164</v>
      </c>
      <c r="AU199" s="17" t="s">
        <v>85</v>
      </c>
    </row>
    <row r="200" spans="1:65" s="13" customFormat="1" x14ac:dyDescent="0.2">
      <c r="B200" s="205"/>
      <c r="C200" s="206"/>
      <c r="D200" s="200" t="s">
        <v>166</v>
      </c>
      <c r="E200" s="207" t="s">
        <v>1</v>
      </c>
      <c r="F200" s="208" t="s">
        <v>313</v>
      </c>
      <c r="G200" s="206"/>
      <c r="H200" s="209">
        <v>37.393000000000001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166</v>
      </c>
      <c r="AU200" s="215" t="s">
        <v>85</v>
      </c>
      <c r="AV200" s="13" t="s">
        <v>87</v>
      </c>
      <c r="AW200" s="13" t="s">
        <v>34</v>
      </c>
      <c r="AX200" s="13" t="s">
        <v>77</v>
      </c>
      <c r="AY200" s="215" t="s">
        <v>154</v>
      </c>
    </row>
    <row r="201" spans="1:65" s="13" customFormat="1" x14ac:dyDescent="0.2">
      <c r="B201" s="205"/>
      <c r="C201" s="206"/>
      <c r="D201" s="200" t="s">
        <v>166</v>
      </c>
      <c r="E201" s="207" t="s">
        <v>1</v>
      </c>
      <c r="F201" s="208" t="s">
        <v>584</v>
      </c>
      <c r="G201" s="206"/>
      <c r="H201" s="209">
        <v>0.71399999999999997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166</v>
      </c>
      <c r="AU201" s="215" t="s">
        <v>85</v>
      </c>
      <c r="AV201" s="13" t="s">
        <v>87</v>
      </c>
      <c r="AW201" s="13" t="s">
        <v>34</v>
      </c>
      <c r="AX201" s="13" t="s">
        <v>77</v>
      </c>
      <c r="AY201" s="215" t="s">
        <v>154</v>
      </c>
    </row>
    <row r="202" spans="1:65" s="13" customFormat="1" x14ac:dyDescent="0.2">
      <c r="B202" s="205"/>
      <c r="C202" s="206"/>
      <c r="D202" s="200" t="s">
        <v>166</v>
      </c>
      <c r="E202" s="207" t="s">
        <v>1</v>
      </c>
      <c r="F202" s="208" t="s">
        <v>585</v>
      </c>
      <c r="G202" s="206"/>
      <c r="H202" s="209">
        <v>110.575</v>
      </c>
      <c r="I202" s="210"/>
      <c r="J202" s="206"/>
      <c r="K202" s="206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166</v>
      </c>
      <c r="AU202" s="215" t="s">
        <v>85</v>
      </c>
      <c r="AV202" s="13" t="s">
        <v>87</v>
      </c>
      <c r="AW202" s="13" t="s">
        <v>34</v>
      </c>
      <c r="AX202" s="13" t="s">
        <v>77</v>
      </c>
      <c r="AY202" s="215" t="s">
        <v>154</v>
      </c>
    </row>
    <row r="203" spans="1:65" s="14" customFormat="1" x14ac:dyDescent="0.2">
      <c r="B203" s="216"/>
      <c r="C203" s="217"/>
      <c r="D203" s="200" t="s">
        <v>166</v>
      </c>
      <c r="E203" s="218" t="s">
        <v>480</v>
      </c>
      <c r="F203" s="219" t="s">
        <v>209</v>
      </c>
      <c r="G203" s="217"/>
      <c r="H203" s="220">
        <v>148.68199999999999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166</v>
      </c>
      <c r="AU203" s="226" t="s">
        <v>85</v>
      </c>
      <c r="AV203" s="14" t="s">
        <v>162</v>
      </c>
      <c r="AW203" s="14" t="s">
        <v>34</v>
      </c>
      <c r="AX203" s="14" t="s">
        <v>85</v>
      </c>
      <c r="AY203" s="226" t="s">
        <v>154</v>
      </c>
    </row>
    <row r="204" spans="1:65" s="2" customFormat="1" ht="16.5" customHeight="1" x14ac:dyDescent="0.2">
      <c r="A204" s="34"/>
      <c r="B204" s="35"/>
      <c r="C204" s="237" t="s">
        <v>321</v>
      </c>
      <c r="D204" s="237" t="s">
        <v>306</v>
      </c>
      <c r="E204" s="238" t="s">
        <v>586</v>
      </c>
      <c r="F204" s="239" t="s">
        <v>587</v>
      </c>
      <c r="G204" s="240" t="s">
        <v>311</v>
      </c>
      <c r="H204" s="241">
        <v>0.48599999999999999</v>
      </c>
      <c r="I204" s="242"/>
      <c r="J204" s="243">
        <f>ROUND(I204*H204,2)</f>
        <v>0</v>
      </c>
      <c r="K204" s="239" t="s">
        <v>161</v>
      </c>
      <c r="L204" s="244"/>
      <c r="M204" s="245" t="s">
        <v>1</v>
      </c>
      <c r="N204" s="246" t="s">
        <v>42</v>
      </c>
      <c r="O204" s="71"/>
      <c r="P204" s="196">
        <f>O204*H204</f>
        <v>0</v>
      </c>
      <c r="Q204" s="196">
        <v>1</v>
      </c>
      <c r="R204" s="196">
        <f>Q204*H204</f>
        <v>0.48599999999999999</v>
      </c>
      <c r="S204" s="196">
        <v>0</v>
      </c>
      <c r="T204" s="19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8" t="s">
        <v>201</v>
      </c>
      <c r="AT204" s="198" t="s">
        <v>306</v>
      </c>
      <c r="AU204" s="198" t="s">
        <v>85</v>
      </c>
      <c r="AY204" s="17" t="s">
        <v>154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7" t="s">
        <v>85</v>
      </c>
      <c r="BK204" s="199">
        <f>ROUND(I204*H204,2)</f>
        <v>0</v>
      </c>
      <c r="BL204" s="17" t="s">
        <v>162</v>
      </c>
      <c r="BM204" s="198" t="s">
        <v>588</v>
      </c>
    </row>
    <row r="205" spans="1:65" s="2" customFormat="1" x14ac:dyDescent="0.2">
      <c r="A205" s="34"/>
      <c r="B205" s="35"/>
      <c r="C205" s="36"/>
      <c r="D205" s="200" t="s">
        <v>164</v>
      </c>
      <c r="E205" s="36"/>
      <c r="F205" s="201" t="s">
        <v>587</v>
      </c>
      <c r="G205" s="36"/>
      <c r="H205" s="36"/>
      <c r="I205" s="202"/>
      <c r="J205" s="36"/>
      <c r="K205" s="36"/>
      <c r="L205" s="39"/>
      <c r="M205" s="203"/>
      <c r="N205" s="204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164</v>
      </c>
      <c r="AU205" s="17" t="s">
        <v>85</v>
      </c>
    </row>
    <row r="206" spans="1:65" s="13" customFormat="1" x14ac:dyDescent="0.2">
      <c r="B206" s="205"/>
      <c r="C206" s="206"/>
      <c r="D206" s="200" t="s">
        <v>166</v>
      </c>
      <c r="E206" s="207" t="s">
        <v>484</v>
      </c>
      <c r="F206" s="208" t="s">
        <v>589</v>
      </c>
      <c r="G206" s="206"/>
      <c r="H206" s="209">
        <v>0.48599999999999999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166</v>
      </c>
      <c r="AU206" s="215" t="s">
        <v>85</v>
      </c>
      <c r="AV206" s="13" t="s">
        <v>87</v>
      </c>
      <c r="AW206" s="13" t="s">
        <v>34</v>
      </c>
      <c r="AX206" s="13" t="s">
        <v>85</v>
      </c>
      <c r="AY206" s="215" t="s">
        <v>154</v>
      </c>
    </row>
    <row r="207" spans="1:65" s="2" customFormat="1" ht="16.5" customHeight="1" x14ac:dyDescent="0.2">
      <c r="A207" s="34"/>
      <c r="B207" s="35"/>
      <c r="C207" s="237" t="s">
        <v>326</v>
      </c>
      <c r="D207" s="237" t="s">
        <v>306</v>
      </c>
      <c r="E207" s="238" t="s">
        <v>590</v>
      </c>
      <c r="F207" s="239" t="s">
        <v>591</v>
      </c>
      <c r="G207" s="240" t="s">
        <v>311</v>
      </c>
      <c r="H207" s="241">
        <v>36.72</v>
      </c>
      <c r="I207" s="242"/>
      <c r="J207" s="243">
        <f>ROUND(I207*H207,2)</f>
        <v>0</v>
      </c>
      <c r="K207" s="239" t="s">
        <v>161</v>
      </c>
      <c r="L207" s="244"/>
      <c r="M207" s="245" t="s">
        <v>1</v>
      </c>
      <c r="N207" s="246" t="s">
        <v>42</v>
      </c>
      <c r="O207" s="71"/>
      <c r="P207" s="196">
        <f>O207*H207</f>
        <v>0</v>
      </c>
      <c r="Q207" s="196">
        <v>1</v>
      </c>
      <c r="R207" s="196">
        <f>Q207*H207</f>
        <v>36.72</v>
      </c>
      <c r="S207" s="196">
        <v>0</v>
      </c>
      <c r="T207" s="19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8" t="s">
        <v>201</v>
      </c>
      <c r="AT207" s="198" t="s">
        <v>306</v>
      </c>
      <c r="AU207" s="198" t="s">
        <v>85</v>
      </c>
      <c r="AY207" s="17" t="s">
        <v>154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7" t="s">
        <v>85</v>
      </c>
      <c r="BK207" s="199">
        <f>ROUND(I207*H207,2)</f>
        <v>0</v>
      </c>
      <c r="BL207" s="17" t="s">
        <v>162</v>
      </c>
      <c r="BM207" s="198" t="s">
        <v>592</v>
      </c>
    </row>
    <row r="208" spans="1:65" s="2" customFormat="1" x14ac:dyDescent="0.2">
      <c r="A208" s="34"/>
      <c r="B208" s="35"/>
      <c r="C208" s="36"/>
      <c r="D208" s="200" t="s">
        <v>164</v>
      </c>
      <c r="E208" s="36"/>
      <c r="F208" s="201" t="s">
        <v>591</v>
      </c>
      <c r="G208" s="36"/>
      <c r="H208" s="36"/>
      <c r="I208" s="202"/>
      <c r="J208" s="36"/>
      <c r="K208" s="36"/>
      <c r="L208" s="39"/>
      <c r="M208" s="203"/>
      <c r="N208" s="204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164</v>
      </c>
      <c r="AU208" s="17" t="s">
        <v>85</v>
      </c>
    </row>
    <row r="209" spans="1:65" s="13" customFormat="1" x14ac:dyDescent="0.2">
      <c r="B209" s="205"/>
      <c r="C209" s="206"/>
      <c r="D209" s="200" t="s">
        <v>166</v>
      </c>
      <c r="E209" s="207" t="s">
        <v>1</v>
      </c>
      <c r="F209" s="208" t="s">
        <v>593</v>
      </c>
      <c r="G209" s="206"/>
      <c r="H209" s="209">
        <v>18.36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166</v>
      </c>
      <c r="AU209" s="215" t="s">
        <v>85</v>
      </c>
      <c r="AV209" s="13" t="s">
        <v>87</v>
      </c>
      <c r="AW209" s="13" t="s">
        <v>34</v>
      </c>
      <c r="AX209" s="13" t="s">
        <v>77</v>
      </c>
      <c r="AY209" s="215" t="s">
        <v>154</v>
      </c>
    </row>
    <row r="210" spans="1:65" s="13" customFormat="1" x14ac:dyDescent="0.2">
      <c r="B210" s="205"/>
      <c r="C210" s="206"/>
      <c r="D210" s="200" t="s">
        <v>166</v>
      </c>
      <c r="E210" s="207" t="s">
        <v>1</v>
      </c>
      <c r="F210" s="208" t="s">
        <v>594</v>
      </c>
      <c r="G210" s="206"/>
      <c r="H210" s="209">
        <v>18.36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166</v>
      </c>
      <c r="AU210" s="215" t="s">
        <v>85</v>
      </c>
      <c r="AV210" s="13" t="s">
        <v>87</v>
      </c>
      <c r="AW210" s="13" t="s">
        <v>34</v>
      </c>
      <c r="AX210" s="13" t="s">
        <v>77</v>
      </c>
      <c r="AY210" s="215" t="s">
        <v>154</v>
      </c>
    </row>
    <row r="211" spans="1:65" s="14" customFormat="1" x14ac:dyDescent="0.2">
      <c r="B211" s="216"/>
      <c r="C211" s="217"/>
      <c r="D211" s="200" t="s">
        <v>166</v>
      </c>
      <c r="E211" s="218" t="s">
        <v>482</v>
      </c>
      <c r="F211" s="219" t="s">
        <v>209</v>
      </c>
      <c r="G211" s="217"/>
      <c r="H211" s="220">
        <v>36.72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166</v>
      </c>
      <c r="AU211" s="226" t="s">
        <v>85</v>
      </c>
      <c r="AV211" s="14" t="s">
        <v>162</v>
      </c>
      <c r="AW211" s="14" t="s">
        <v>34</v>
      </c>
      <c r="AX211" s="14" t="s">
        <v>85</v>
      </c>
      <c r="AY211" s="226" t="s">
        <v>154</v>
      </c>
    </row>
    <row r="212" spans="1:65" s="2" customFormat="1" ht="24.25" customHeight="1" x14ac:dyDescent="0.2">
      <c r="A212" s="34"/>
      <c r="B212" s="35"/>
      <c r="C212" s="237" t="s">
        <v>335</v>
      </c>
      <c r="D212" s="237" t="s">
        <v>306</v>
      </c>
      <c r="E212" s="238" t="s">
        <v>595</v>
      </c>
      <c r="F212" s="239" t="s">
        <v>596</v>
      </c>
      <c r="G212" s="240" t="s">
        <v>198</v>
      </c>
      <c r="H212" s="241">
        <v>52</v>
      </c>
      <c r="I212" s="242"/>
      <c r="J212" s="243">
        <f>ROUND(I212*H212,2)</f>
        <v>0</v>
      </c>
      <c r="K212" s="239" t="s">
        <v>161</v>
      </c>
      <c r="L212" s="244"/>
      <c r="M212" s="245" t="s">
        <v>1</v>
      </c>
      <c r="N212" s="246" t="s">
        <v>42</v>
      </c>
      <c r="O212" s="71"/>
      <c r="P212" s="196">
        <f>O212*H212</f>
        <v>0</v>
      </c>
      <c r="Q212" s="196">
        <v>1.23E-3</v>
      </c>
      <c r="R212" s="196">
        <f>Q212*H212</f>
        <v>6.3960000000000003E-2</v>
      </c>
      <c r="S212" s="196">
        <v>0</v>
      </c>
      <c r="T212" s="19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8" t="s">
        <v>201</v>
      </c>
      <c r="AT212" s="198" t="s">
        <v>306</v>
      </c>
      <c r="AU212" s="198" t="s">
        <v>85</v>
      </c>
      <c r="AY212" s="17" t="s">
        <v>154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7" t="s">
        <v>85</v>
      </c>
      <c r="BK212" s="199">
        <f>ROUND(I212*H212,2)</f>
        <v>0</v>
      </c>
      <c r="BL212" s="17" t="s">
        <v>162</v>
      </c>
      <c r="BM212" s="198" t="s">
        <v>597</v>
      </c>
    </row>
    <row r="213" spans="1:65" s="2" customFormat="1" ht="18" x14ac:dyDescent="0.2">
      <c r="A213" s="34"/>
      <c r="B213" s="35"/>
      <c r="C213" s="36"/>
      <c r="D213" s="200" t="s">
        <v>164</v>
      </c>
      <c r="E213" s="36"/>
      <c r="F213" s="201" t="s">
        <v>598</v>
      </c>
      <c r="G213" s="36"/>
      <c r="H213" s="36"/>
      <c r="I213" s="202"/>
      <c r="J213" s="36"/>
      <c r="K213" s="36"/>
      <c r="L213" s="39"/>
      <c r="M213" s="203"/>
      <c r="N213" s="204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164</v>
      </c>
      <c r="AU213" s="17" t="s">
        <v>85</v>
      </c>
    </row>
    <row r="214" spans="1:65" s="13" customFormat="1" x14ac:dyDescent="0.2">
      <c r="B214" s="205"/>
      <c r="C214" s="206"/>
      <c r="D214" s="200" t="s">
        <v>166</v>
      </c>
      <c r="E214" s="207" t="s">
        <v>1</v>
      </c>
      <c r="F214" s="208" t="s">
        <v>599</v>
      </c>
      <c r="G214" s="206"/>
      <c r="H214" s="209">
        <v>52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166</v>
      </c>
      <c r="AU214" s="215" t="s">
        <v>85</v>
      </c>
      <c r="AV214" s="13" t="s">
        <v>87</v>
      </c>
      <c r="AW214" s="13" t="s">
        <v>34</v>
      </c>
      <c r="AX214" s="13" t="s">
        <v>85</v>
      </c>
      <c r="AY214" s="215" t="s">
        <v>154</v>
      </c>
    </row>
    <row r="215" spans="1:65" s="2" customFormat="1" ht="24.25" customHeight="1" x14ac:dyDescent="0.2">
      <c r="A215" s="34"/>
      <c r="B215" s="35"/>
      <c r="C215" s="237" t="s">
        <v>339</v>
      </c>
      <c r="D215" s="237" t="s">
        <v>306</v>
      </c>
      <c r="E215" s="238" t="s">
        <v>344</v>
      </c>
      <c r="F215" s="239" t="s">
        <v>345</v>
      </c>
      <c r="G215" s="240" t="s">
        <v>191</v>
      </c>
      <c r="H215" s="241">
        <v>7.2</v>
      </c>
      <c r="I215" s="242"/>
      <c r="J215" s="243">
        <f>ROUND(I215*H215,2)</f>
        <v>0</v>
      </c>
      <c r="K215" s="239" t="s">
        <v>161</v>
      </c>
      <c r="L215" s="244"/>
      <c r="M215" s="245" t="s">
        <v>1</v>
      </c>
      <c r="N215" s="246" t="s">
        <v>42</v>
      </c>
      <c r="O215" s="71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8" t="s">
        <v>201</v>
      </c>
      <c r="AT215" s="198" t="s">
        <v>306</v>
      </c>
      <c r="AU215" s="198" t="s">
        <v>85</v>
      </c>
      <c r="AY215" s="17" t="s">
        <v>154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85</v>
      </c>
      <c r="BK215" s="199">
        <f>ROUND(I215*H215,2)</f>
        <v>0</v>
      </c>
      <c r="BL215" s="17" t="s">
        <v>162</v>
      </c>
      <c r="BM215" s="198" t="s">
        <v>600</v>
      </c>
    </row>
    <row r="216" spans="1:65" s="2" customFormat="1" ht="18" x14ac:dyDescent="0.2">
      <c r="A216" s="34"/>
      <c r="B216" s="35"/>
      <c r="C216" s="36"/>
      <c r="D216" s="200" t="s">
        <v>164</v>
      </c>
      <c r="E216" s="36"/>
      <c r="F216" s="201" t="s">
        <v>345</v>
      </c>
      <c r="G216" s="36"/>
      <c r="H216" s="36"/>
      <c r="I216" s="202"/>
      <c r="J216" s="36"/>
      <c r="K216" s="36"/>
      <c r="L216" s="39"/>
      <c r="M216" s="203"/>
      <c r="N216" s="204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164</v>
      </c>
      <c r="AU216" s="17" t="s">
        <v>85</v>
      </c>
    </row>
    <row r="217" spans="1:65" s="13" customFormat="1" ht="20" x14ac:dyDescent="0.2">
      <c r="B217" s="205"/>
      <c r="C217" s="206"/>
      <c r="D217" s="200" t="s">
        <v>166</v>
      </c>
      <c r="E217" s="207" t="s">
        <v>1</v>
      </c>
      <c r="F217" s="208" t="s">
        <v>601</v>
      </c>
      <c r="G217" s="206"/>
      <c r="H217" s="209">
        <v>7.2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166</v>
      </c>
      <c r="AU217" s="215" t="s">
        <v>85</v>
      </c>
      <c r="AV217" s="13" t="s">
        <v>87</v>
      </c>
      <c r="AW217" s="13" t="s">
        <v>34</v>
      </c>
      <c r="AX217" s="13" t="s">
        <v>85</v>
      </c>
      <c r="AY217" s="215" t="s">
        <v>154</v>
      </c>
    </row>
    <row r="218" spans="1:65" s="2" customFormat="1" ht="24.25" customHeight="1" x14ac:dyDescent="0.2">
      <c r="A218" s="34"/>
      <c r="B218" s="35"/>
      <c r="C218" s="237" t="s">
        <v>343</v>
      </c>
      <c r="D218" s="237" t="s">
        <v>306</v>
      </c>
      <c r="E218" s="238" t="s">
        <v>349</v>
      </c>
      <c r="F218" s="239" t="s">
        <v>350</v>
      </c>
      <c r="G218" s="240" t="s">
        <v>311</v>
      </c>
      <c r="H218" s="241">
        <v>0.94099999999999995</v>
      </c>
      <c r="I218" s="242"/>
      <c r="J218" s="243">
        <f>ROUND(I218*H218,2)</f>
        <v>0</v>
      </c>
      <c r="K218" s="239" t="s">
        <v>161</v>
      </c>
      <c r="L218" s="244"/>
      <c r="M218" s="245" t="s">
        <v>1</v>
      </c>
      <c r="N218" s="246" t="s">
        <v>42</v>
      </c>
      <c r="O218" s="71"/>
      <c r="P218" s="196">
        <f>O218*H218</f>
        <v>0</v>
      </c>
      <c r="Q218" s="196">
        <v>1</v>
      </c>
      <c r="R218" s="196">
        <f>Q218*H218</f>
        <v>0.94099999999999995</v>
      </c>
      <c r="S218" s="196">
        <v>0</v>
      </c>
      <c r="T218" s="19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8" t="s">
        <v>201</v>
      </c>
      <c r="AT218" s="198" t="s">
        <v>306</v>
      </c>
      <c r="AU218" s="198" t="s">
        <v>85</v>
      </c>
      <c r="AY218" s="17" t="s">
        <v>154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7" t="s">
        <v>85</v>
      </c>
      <c r="BK218" s="199">
        <f>ROUND(I218*H218,2)</f>
        <v>0</v>
      </c>
      <c r="BL218" s="17" t="s">
        <v>162</v>
      </c>
      <c r="BM218" s="198" t="s">
        <v>602</v>
      </c>
    </row>
    <row r="219" spans="1:65" s="2" customFormat="1" x14ac:dyDescent="0.2">
      <c r="A219" s="34"/>
      <c r="B219" s="35"/>
      <c r="C219" s="36"/>
      <c r="D219" s="200" t="s">
        <v>164</v>
      </c>
      <c r="E219" s="36"/>
      <c r="F219" s="201" t="s">
        <v>350</v>
      </c>
      <c r="G219" s="36"/>
      <c r="H219" s="36"/>
      <c r="I219" s="202"/>
      <c r="J219" s="36"/>
      <c r="K219" s="36"/>
      <c r="L219" s="39"/>
      <c r="M219" s="203"/>
      <c r="N219" s="204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164</v>
      </c>
      <c r="AU219" s="17" t="s">
        <v>85</v>
      </c>
    </row>
    <row r="220" spans="1:65" s="13" customFormat="1" x14ac:dyDescent="0.2">
      <c r="B220" s="205"/>
      <c r="C220" s="206"/>
      <c r="D220" s="200" t="s">
        <v>166</v>
      </c>
      <c r="E220" s="207" t="s">
        <v>95</v>
      </c>
      <c r="F220" s="208" t="s">
        <v>352</v>
      </c>
      <c r="G220" s="206"/>
      <c r="H220" s="209">
        <v>0.94099999999999995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166</v>
      </c>
      <c r="AU220" s="215" t="s">
        <v>85</v>
      </c>
      <c r="AV220" s="13" t="s">
        <v>87</v>
      </c>
      <c r="AW220" s="13" t="s">
        <v>34</v>
      </c>
      <c r="AX220" s="13" t="s">
        <v>85</v>
      </c>
      <c r="AY220" s="215" t="s">
        <v>154</v>
      </c>
    </row>
    <row r="221" spans="1:65" s="2" customFormat="1" ht="24.25" customHeight="1" x14ac:dyDescent="0.2">
      <c r="A221" s="34"/>
      <c r="B221" s="35"/>
      <c r="C221" s="237" t="s">
        <v>348</v>
      </c>
      <c r="D221" s="237" t="s">
        <v>306</v>
      </c>
      <c r="E221" s="238" t="s">
        <v>354</v>
      </c>
      <c r="F221" s="239" t="s">
        <v>355</v>
      </c>
      <c r="G221" s="240" t="s">
        <v>311</v>
      </c>
      <c r="H221" s="241">
        <v>1.6459999999999999</v>
      </c>
      <c r="I221" s="242"/>
      <c r="J221" s="243">
        <f>ROUND(I221*H221,2)</f>
        <v>0</v>
      </c>
      <c r="K221" s="239" t="s">
        <v>161</v>
      </c>
      <c r="L221" s="244"/>
      <c r="M221" s="245" t="s">
        <v>1</v>
      </c>
      <c r="N221" s="246" t="s">
        <v>42</v>
      </c>
      <c r="O221" s="71"/>
      <c r="P221" s="196">
        <f>O221*H221</f>
        <v>0</v>
      </c>
      <c r="Q221" s="196">
        <v>1</v>
      </c>
      <c r="R221" s="196">
        <f>Q221*H221</f>
        <v>1.6459999999999999</v>
      </c>
      <c r="S221" s="196">
        <v>0</v>
      </c>
      <c r="T221" s="19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8" t="s">
        <v>201</v>
      </c>
      <c r="AT221" s="198" t="s">
        <v>306</v>
      </c>
      <c r="AU221" s="198" t="s">
        <v>85</v>
      </c>
      <c r="AY221" s="17" t="s">
        <v>154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7" t="s">
        <v>85</v>
      </c>
      <c r="BK221" s="199">
        <f>ROUND(I221*H221,2)</f>
        <v>0</v>
      </c>
      <c r="BL221" s="17" t="s">
        <v>162</v>
      </c>
      <c r="BM221" s="198" t="s">
        <v>603</v>
      </c>
    </row>
    <row r="222" spans="1:65" s="2" customFormat="1" x14ac:dyDescent="0.2">
      <c r="A222" s="34"/>
      <c r="B222" s="35"/>
      <c r="C222" s="36"/>
      <c r="D222" s="200" t="s">
        <v>164</v>
      </c>
      <c r="E222" s="36"/>
      <c r="F222" s="201" t="s">
        <v>355</v>
      </c>
      <c r="G222" s="36"/>
      <c r="H222" s="36"/>
      <c r="I222" s="202"/>
      <c r="J222" s="36"/>
      <c r="K222" s="36"/>
      <c r="L222" s="39"/>
      <c r="M222" s="203"/>
      <c r="N222" s="204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164</v>
      </c>
      <c r="AU222" s="17" t="s">
        <v>85</v>
      </c>
    </row>
    <row r="223" spans="1:65" s="13" customFormat="1" x14ac:dyDescent="0.2">
      <c r="B223" s="205"/>
      <c r="C223" s="206"/>
      <c r="D223" s="200" t="s">
        <v>166</v>
      </c>
      <c r="E223" s="207" t="s">
        <v>98</v>
      </c>
      <c r="F223" s="208" t="s">
        <v>357</v>
      </c>
      <c r="G223" s="206"/>
      <c r="H223" s="209">
        <v>1.6459999999999999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166</v>
      </c>
      <c r="AU223" s="215" t="s">
        <v>85</v>
      </c>
      <c r="AV223" s="13" t="s">
        <v>87</v>
      </c>
      <c r="AW223" s="13" t="s">
        <v>34</v>
      </c>
      <c r="AX223" s="13" t="s">
        <v>85</v>
      </c>
      <c r="AY223" s="215" t="s">
        <v>154</v>
      </c>
    </row>
    <row r="224" spans="1:65" s="2" customFormat="1" ht="16.5" customHeight="1" x14ac:dyDescent="0.2">
      <c r="A224" s="34"/>
      <c r="B224" s="35"/>
      <c r="C224" s="237" t="s">
        <v>353</v>
      </c>
      <c r="D224" s="237" t="s">
        <v>306</v>
      </c>
      <c r="E224" s="238" t="s">
        <v>359</v>
      </c>
      <c r="F224" s="239" t="s">
        <v>360</v>
      </c>
      <c r="G224" s="240" t="s">
        <v>361</v>
      </c>
      <c r="H224" s="241">
        <v>4.375</v>
      </c>
      <c r="I224" s="242"/>
      <c r="J224" s="243">
        <f>ROUND(I224*H224,2)</f>
        <v>0</v>
      </c>
      <c r="K224" s="239" t="s">
        <v>161</v>
      </c>
      <c r="L224" s="244"/>
      <c r="M224" s="245" t="s">
        <v>1</v>
      </c>
      <c r="N224" s="246" t="s">
        <v>42</v>
      </c>
      <c r="O224" s="71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8" t="s">
        <v>201</v>
      </c>
      <c r="AT224" s="198" t="s">
        <v>306</v>
      </c>
      <c r="AU224" s="198" t="s">
        <v>85</v>
      </c>
      <c r="AY224" s="17" t="s">
        <v>154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7" t="s">
        <v>85</v>
      </c>
      <c r="BK224" s="199">
        <f>ROUND(I224*H224,2)</f>
        <v>0</v>
      </c>
      <c r="BL224" s="17" t="s">
        <v>162</v>
      </c>
      <c r="BM224" s="198" t="s">
        <v>604</v>
      </c>
    </row>
    <row r="225" spans="1:65" s="2" customFormat="1" x14ac:dyDescent="0.2">
      <c r="A225" s="34"/>
      <c r="B225" s="35"/>
      <c r="C225" s="36"/>
      <c r="D225" s="200" t="s">
        <v>164</v>
      </c>
      <c r="E225" s="36"/>
      <c r="F225" s="201" t="s">
        <v>605</v>
      </c>
      <c r="G225" s="36"/>
      <c r="H225" s="36"/>
      <c r="I225" s="202"/>
      <c r="J225" s="36"/>
      <c r="K225" s="36"/>
      <c r="L225" s="39"/>
      <c r="M225" s="203"/>
      <c r="N225" s="204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164</v>
      </c>
      <c r="AU225" s="17" t="s">
        <v>85</v>
      </c>
    </row>
    <row r="226" spans="1:65" s="13" customFormat="1" x14ac:dyDescent="0.2">
      <c r="B226" s="205"/>
      <c r="C226" s="206"/>
      <c r="D226" s="200" t="s">
        <v>166</v>
      </c>
      <c r="E226" s="207" t="s">
        <v>1</v>
      </c>
      <c r="F226" s="208" t="s">
        <v>606</v>
      </c>
      <c r="G226" s="206"/>
      <c r="H226" s="209">
        <v>4.375</v>
      </c>
      <c r="I226" s="210"/>
      <c r="J226" s="206"/>
      <c r="K226" s="206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166</v>
      </c>
      <c r="AU226" s="215" t="s">
        <v>85</v>
      </c>
      <c r="AV226" s="13" t="s">
        <v>87</v>
      </c>
      <c r="AW226" s="13" t="s">
        <v>34</v>
      </c>
      <c r="AX226" s="13" t="s">
        <v>85</v>
      </c>
      <c r="AY226" s="215" t="s">
        <v>154</v>
      </c>
    </row>
    <row r="227" spans="1:65" s="2" customFormat="1" ht="16.5" customHeight="1" x14ac:dyDescent="0.2">
      <c r="A227" s="34"/>
      <c r="B227" s="35"/>
      <c r="C227" s="237" t="s">
        <v>358</v>
      </c>
      <c r="D227" s="237" t="s">
        <v>306</v>
      </c>
      <c r="E227" s="238" t="s">
        <v>365</v>
      </c>
      <c r="F227" s="239" t="s">
        <v>366</v>
      </c>
      <c r="G227" s="240" t="s">
        <v>191</v>
      </c>
      <c r="H227" s="241">
        <v>14.4</v>
      </c>
      <c r="I227" s="242"/>
      <c r="J227" s="243">
        <f>ROUND(I227*H227,2)</f>
        <v>0</v>
      </c>
      <c r="K227" s="239" t="s">
        <v>161</v>
      </c>
      <c r="L227" s="244"/>
      <c r="M227" s="245" t="s">
        <v>1</v>
      </c>
      <c r="N227" s="246" t="s">
        <v>42</v>
      </c>
      <c r="O227" s="71"/>
      <c r="P227" s="196">
        <f>O227*H227</f>
        <v>0</v>
      </c>
      <c r="Q227" s="196">
        <v>0</v>
      </c>
      <c r="R227" s="196">
        <f>Q227*H227</f>
        <v>0</v>
      </c>
      <c r="S227" s="196">
        <v>0</v>
      </c>
      <c r="T227" s="19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8" t="s">
        <v>201</v>
      </c>
      <c r="AT227" s="198" t="s">
        <v>306</v>
      </c>
      <c r="AU227" s="198" t="s">
        <v>85</v>
      </c>
      <c r="AY227" s="17" t="s">
        <v>154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7" t="s">
        <v>85</v>
      </c>
      <c r="BK227" s="199">
        <f>ROUND(I227*H227,2)</f>
        <v>0</v>
      </c>
      <c r="BL227" s="17" t="s">
        <v>162</v>
      </c>
      <c r="BM227" s="198" t="s">
        <v>607</v>
      </c>
    </row>
    <row r="228" spans="1:65" s="2" customFormat="1" x14ac:dyDescent="0.2">
      <c r="A228" s="34"/>
      <c r="B228" s="35"/>
      <c r="C228" s="36"/>
      <c r="D228" s="200" t="s">
        <v>164</v>
      </c>
      <c r="E228" s="36"/>
      <c r="F228" s="201" t="s">
        <v>366</v>
      </c>
      <c r="G228" s="36"/>
      <c r="H228" s="36"/>
      <c r="I228" s="202"/>
      <c r="J228" s="36"/>
      <c r="K228" s="36"/>
      <c r="L228" s="39"/>
      <c r="M228" s="203"/>
      <c r="N228" s="204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164</v>
      </c>
      <c r="AU228" s="17" t="s">
        <v>85</v>
      </c>
    </row>
    <row r="229" spans="1:65" s="13" customFormat="1" x14ac:dyDescent="0.2">
      <c r="B229" s="205"/>
      <c r="C229" s="206"/>
      <c r="D229" s="200" t="s">
        <v>166</v>
      </c>
      <c r="E229" s="207" t="s">
        <v>1</v>
      </c>
      <c r="F229" s="208" t="s">
        <v>608</v>
      </c>
      <c r="G229" s="206"/>
      <c r="H229" s="209">
        <v>14.4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166</v>
      </c>
      <c r="AU229" s="215" t="s">
        <v>85</v>
      </c>
      <c r="AV229" s="13" t="s">
        <v>87</v>
      </c>
      <c r="AW229" s="13" t="s">
        <v>34</v>
      </c>
      <c r="AX229" s="13" t="s">
        <v>85</v>
      </c>
      <c r="AY229" s="215" t="s">
        <v>154</v>
      </c>
    </row>
    <row r="230" spans="1:65" s="2" customFormat="1" ht="24.25" customHeight="1" x14ac:dyDescent="0.2">
      <c r="A230" s="34"/>
      <c r="B230" s="35"/>
      <c r="C230" s="237" t="s">
        <v>364</v>
      </c>
      <c r="D230" s="237" t="s">
        <v>306</v>
      </c>
      <c r="E230" s="238" t="s">
        <v>609</v>
      </c>
      <c r="F230" s="239" t="s">
        <v>610</v>
      </c>
      <c r="G230" s="240" t="s">
        <v>191</v>
      </c>
      <c r="H230" s="241">
        <v>10</v>
      </c>
      <c r="I230" s="242"/>
      <c r="J230" s="243">
        <f>ROUND(I230*H230,2)</f>
        <v>0</v>
      </c>
      <c r="K230" s="239" t="s">
        <v>161</v>
      </c>
      <c r="L230" s="244"/>
      <c r="M230" s="245" t="s">
        <v>1</v>
      </c>
      <c r="N230" s="246" t="s">
        <v>42</v>
      </c>
      <c r="O230" s="71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8" t="s">
        <v>201</v>
      </c>
      <c r="AT230" s="198" t="s">
        <v>306</v>
      </c>
      <c r="AU230" s="198" t="s">
        <v>85</v>
      </c>
      <c r="AY230" s="17" t="s">
        <v>154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7" t="s">
        <v>85</v>
      </c>
      <c r="BK230" s="199">
        <f>ROUND(I230*H230,2)</f>
        <v>0</v>
      </c>
      <c r="BL230" s="17" t="s">
        <v>162</v>
      </c>
      <c r="BM230" s="198" t="s">
        <v>611</v>
      </c>
    </row>
    <row r="231" spans="1:65" s="2" customFormat="1" x14ac:dyDescent="0.2">
      <c r="A231" s="34"/>
      <c r="B231" s="35"/>
      <c r="C231" s="36"/>
      <c r="D231" s="200" t="s">
        <v>164</v>
      </c>
      <c r="E231" s="36"/>
      <c r="F231" s="201" t="s">
        <v>610</v>
      </c>
      <c r="G231" s="36"/>
      <c r="H231" s="36"/>
      <c r="I231" s="202"/>
      <c r="J231" s="36"/>
      <c r="K231" s="36"/>
      <c r="L231" s="39"/>
      <c r="M231" s="203"/>
      <c r="N231" s="204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164</v>
      </c>
      <c r="AU231" s="17" t="s">
        <v>85</v>
      </c>
    </row>
    <row r="232" spans="1:65" s="2" customFormat="1" ht="24.25" customHeight="1" x14ac:dyDescent="0.2">
      <c r="A232" s="34"/>
      <c r="B232" s="35"/>
      <c r="C232" s="237" t="s">
        <v>369</v>
      </c>
      <c r="D232" s="237" t="s">
        <v>306</v>
      </c>
      <c r="E232" s="238" t="s">
        <v>612</v>
      </c>
      <c r="F232" s="239" t="s">
        <v>613</v>
      </c>
      <c r="G232" s="240" t="s">
        <v>198</v>
      </c>
      <c r="H232" s="241">
        <v>1</v>
      </c>
      <c r="I232" s="242"/>
      <c r="J232" s="243">
        <f>ROUND(I232*H232,2)</f>
        <v>0</v>
      </c>
      <c r="K232" s="239" t="s">
        <v>161</v>
      </c>
      <c r="L232" s="244"/>
      <c r="M232" s="245" t="s">
        <v>1</v>
      </c>
      <c r="N232" s="246" t="s">
        <v>42</v>
      </c>
      <c r="O232" s="71"/>
      <c r="P232" s="196">
        <f>O232*H232</f>
        <v>0</v>
      </c>
      <c r="Q232" s="196">
        <v>0</v>
      </c>
      <c r="R232" s="196">
        <f>Q232*H232</f>
        <v>0</v>
      </c>
      <c r="S232" s="196">
        <v>0</v>
      </c>
      <c r="T232" s="19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8" t="s">
        <v>201</v>
      </c>
      <c r="AT232" s="198" t="s">
        <v>306</v>
      </c>
      <c r="AU232" s="198" t="s">
        <v>85</v>
      </c>
      <c r="AY232" s="17" t="s">
        <v>154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7" t="s">
        <v>85</v>
      </c>
      <c r="BK232" s="199">
        <f>ROUND(I232*H232,2)</f>
        <v>0</v>
      </c>
      <c r="BL232" s="17" t="s">
        <v>162</v>
      </c>
      <c r="BM232" s="198" t="s">
        <v>614</v>
      </c>
    </row>
    <row r="233" spans="1:65" s="2" customFormat="1" ht="18" x14ac:dyDescent="0.2">
      <c r="A233" s="34"/>
      <c r="B233" s="35"/>
      <c r="C233" s="36"/>
      <c r="D233" s="200" t="s">
        <v>164</v>
      </c>
      <c r="E233" s="36"/>
      <c r="F233" s="201" t="s">
        <v>613</v>
      </c>
      <c r="G233" s="36"/>
      <c r="H233" s="36"/>
      <c r="I233" s="202"/>
      <c r="J233" s="36"/>
      <c r="K233" s="36"/>
      <c r="L233" s="39"/>
      <c r="M233" s="203"/>
      <c r="N233" s="204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164</v>
      </c>
      <c r="AU233" s="17" t="s">
        <v>85</v>
      </c>
    </row>
    <row r="234" spans="1:65" s="2" customFormat="1" ht="24.25" customHeight="1" x14ac:dyDescent="0.2">
      <c r="A234" s="34"/>
      <c r="B234" s="35"/>
      <c r="C234" s="237" t="s">
        <v>373</v>
      </c>
      <c r="D234" s="237" t="s">
        <v>306</v>
      </c>
      <c r="E234" s="238" t="s">
        <v>615</v>
      </c>
      <c r="F234" s="239" t="s">
        <v>616</v>
      </c>
      <c r="G234" s="240" t="s">
        <v>198</v>
      </c>
      <c r="H234" s="241">
        <v>1</v>
      </c>
      <c r="I234" s="242"/>
      <c r="J234" s="243">
        <f>ROUND(I234*H234,2)</f>
        <v>0</v>
      </c>
      <c r="K234" s="239" t="s">
        <v>161</v>
      </c>
      <c r="L234" s="244"/>
      <c r="M234" s="245" t="s">
        <v>1</v>
      </c>
      <c r="N234" s="246" t="s">
        <v>42</v>
      </c>
      <c r="O234" s="71"/>
      <c r="P234" s="196">
        <f>O234*H234</f>
        <v>0</v>
      </c>
      <c r="Q234" s="196">
        <v>3.2000000000000002E-3</v>
      </c>
      <c r="R234" s="196">
        <f>Q234*H234</f>
        <v>3.2000000000000002E-3</v>
      </c>
      <c r="S234" s="196">
        <v>0</v>
      </c>
      <c r="T234" s="19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8" t="s">
        <v>201</v>
      </c>
      <c r="AT234" s="198" t="s">
        <v>306</v>
      </c>
      <c r="AU234" s="198" t="s">
        <v>85</v>
      </c>
      <c r="AY234" s="17" t="s">
        <v>154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85</v>
      </c>
      <c r="BK234" s="199">
        <f>ROUND(I234*H234,2)</f>
        <v>0</v>
      </c>
      <c r="BL234" s="17" t="s">
        <v>162</v>
      </c>
      <c r="BM234" s="198" t="s">
        <v>617</v>
      </c>
    </row>
    <row r="235" spans="1:65" s="2" customFormat="1" x14ac:dyDescent="0.2">
      <c r="A235" s="34"/>
      <c r="B235" s="35"/>
      <c r="C235" s="36"/>
      <c r="D235" s="200" t="s">
        <v>164</v>
      </c>
      <c r="E235" s="36"/>
      <c r="F235" s="201" t="s">
        <v>616</v>
      </c>
      <c r="G235" s="36"/>
      <c r="H235" s="36"/>
      <c r="I235" s="202"/>
      <c r="J235" s="36"/>
      <c r="K235" s="36"/>
      <c r="L235" s="39"/>
      <c r="M235" s="203"/>
      <c r="N235" s="204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164</v>
      </c>
      <c r="AU235" s="17" t="s">
        <v>85</v>
      </c>
    </row>
    <row r="236" spans="1:65" s="2" customFormat="1" ht="16.5" customHeight="1" x14ac:dyDescent="0.2">
      <c r="A236" s="34"/>
      <c r="B236" s="35"/>
      <c r="C236" s="237" t="s">
        <v>381</v>
      </c>
      <c r="D236" s="237" t="s">
        <v>306</v>
      </c>
      <c r="E236" s="238" t="s">
        <v>618</v>
      </c>
      <c r="F236" s="239" t="s">
        <v>619</v>
      </c>
      <c r="G236" s="240" t="s">
        <v>267</v>
      </c>
      <c r="H236" s="241">
        <v>62.8</v>
      </c>
      <c r="I236" s="242"/>
      <c r="J236" s="243">
        <f>ROUND(I236*H236,2)</f>
        <v>0</v>
      </c>
      <c r="K236" s="239" t="s">
        <v>161</v>
      </c>
      <c r="L236" s="244"/>
      <c r="M236" s="245" t="s">
        <v>1</v>
      </c>
      <c r="N236" s="246" t="s">
        <v>42</v>
      </c>
      <c r="O236" s="71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8" t="s">
        <v>201</v>
      </c>
      <c r="AT236" s="198" t="s">
        <v>306</v>
      </c>
      <c r="AU236" s="198" t="s">
        <v>85</v>
      </c>
      <c r="AY236" s="17" t="s">
        <v>154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7" t="s">
        <v>85</v>
      </c>
      <c r="BK236" s="199">
        <f>ROUND(I236*H236,2)</f>
        <v>0</v>
      </c>
      <c r="BL236" s="17" t="s">
        <v>162</v>
      </c>
      <c r="BM236" s="198" t="s">
        <v>620</v>
      </c>
    </row>
    <row r="237" spans="1:65" s="2" customFormat="1" x14ac:dyDescent="0.2">
      <c r="A237" s="34"/>
      <c r="B237" s="35"/>
      <c r="C237" s="36"/>
      <c r="D237" s="200" t="s">
        <v>164</v>
      </c>
      <c r="E237" s="36"/>
      <c r="F237" s="201" t="s">
        <v>619</v>
      </c>
      <c r="G237" s="36"/>
      <c r="H237" s="36"/>
      <c r="I237" s="202"/>
      <c r="J237" s="36"/>
      <c r="K237" s="36"/>
      <c r="L237" s="39"/>
      <c r="M237" s="203"/>
      <c r="N237" s="204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164</v>
      </c>
      <c r="AU237" s="17" t="s">
        <v>85</v>
      </c>
    </row>
    <row r="238" spans="1:65" s="13" customFormat="1" x14ac:dyDescent="0.2">
      <c r="B238" s="205"/>
      <c r="C238" s="206"/>
      <c r="D238" s="200" t="s">
        <v>166</v>
      </c>
      <c r="E238" s="207" t="s">
        <v>1</v>
      </c>
      <c r="F238" s="208" t="s">
        <v>621</v>
      </c>
      <c r="G238" s="206"/>
      <c r="H238" s="209">
        <v>52.8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166</v>
      </c>
      <c r="AU238" s="215" t="s">
        <v>85</v>
      </c>
      <c r="AV238" s="13" t="s">
        <v>87</v>
      </c>
      <c r="AW238" s="13" t="s">
        <v>34</v>
      </c>
      <c r="AX238" s="13" t="s">
        <v>77</v>
      </c>
      <c r="AY238" s="215" t="s">
        <v>154</v>
      </c>
    </row>
    <row r="239" spans="1:65" s="13" customFormat="1" x14ac:dyDescent="0.2">
      <c r="B239" s="205"/>
      <c r="C239" s="206"/>
      <c r="D239" s="200" t="s">
        <v>166</v>
      </c>
      <c r="E239" s="207" t="s">
        <v>1</v>
      </c>
      <c r="F239" s="208" t="s">
        <v>622</v>
      </c>
      <c r="G239" s="206"/>
      <c r="H239" s="209">
        <v>10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166</v>
      </c>
      <c r="AU239" s="215" t="s">
        <v>85</v>
      </c>
      <c r="AV239" s="13" t="s">
        <v>87</v>
      </c>
      <c r="AW239" s="13" t="s">
        <v>34</v>
      </c>
      <c r="AX239" s="13" t="s">
        <v>77</v>
      </c>
      <c r="AY239" s="215" t="s">
        <v>154</v>
      </c>
    </row>
    <row r="240" spans="1:65" s="14" customFormat="1" x14ac:dyDescent="0.2">
      <c r="B240" s="216"/>
      <c r="C240" s="217"/>
      <c r="D240" s="200" t="s">
        <v>166</v>
      </c>
      <c r="E240" s="218" t="s">
        <v>1</v>
      </c>
      <c r="F240" s="219" t="s">
        <v>209</v>
      </c>
      <c r="G240" s="217"/>
      <c r="H240" s="220">
        <v>62.8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166</v>
      </c>
      <c r="AU240" s="226" t="s">
        <v>85</v>
      </c>
      <c r="AV240" s="14" t="s">
        <v>162</v>
      </c>
      <c r="AW240" s="14" t="s">
        <v>34</v>
      </c>
      <c r="AX240" s="14" t="s">
        <v>85</v>
      </c>
      <c r="AY240" s="226" t="s">
        <v>154</v>
      </c>
    </row>
    <row r="241" spans="1:65" s="2" customFormat="1" ht="21.75" customHeight="1" x14ac:dyDescent="0.2">
      <c r="A241" s="34"/>
      <c r="B241" s="35"/>
      <c r="C241" s="237" t="s">
        <v>386</v>
      </c>
      <c r="D241" s="237" t="s">
        <v>306</v>
      </c>
      <c r="E241" s="238" t="s">
        <v>374</v>
      </c>
      <c r="F241" s="239" t="s">
        <v>375</v>
      </c>
      <c r="G241" s="240" t="s">
        <v>160</v>
      </c>
      <c r="H241" s="241">
        <v>0.9</v>
      </c>
      <c r="I241" s="242"/>
      <c r="J241" s="243">
        <f>ROUND(I241*H241,2)</f>
        <v>0</v>
      </c>
      <c r="K241" s="239" t="s">
        <v>161</v>
      </c>
      <c r="L241" s="244"/>
      <c r="M241" s="245" t="s">
        <v>1</v>
      </c>
      <c r="N241" s="246" t="s">
        <v>42</v>
      </c>
      <c r="O241" s="71"/>
      <c r="P241" s="196">
        <f>O241*H241</f>
        <v>0</v>
      </c>
      <c r="Q241" s="196">
        <v>2.234</v>
      </c>
      <c r="R241" s="196">
        <f>Q241*H241</f>
        <v>2.0106000000000002</v>
      </c>
      <c r="S241" s="196">
        <v>0</v>
      </c>
      <c r="T241" s="19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8" t="s">
        <v>201</v>
      </c>
      <c r="AT241" s="198" t="s">
        <v>306</v>
      </c>
      <c r="AU241" s="198" t="s">
        <v>85</v>
      </c>
      <c r="AY241" s="17" t="s">
        <v>154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7" t="s">
        <v>85</v>
      </c>
      <c r="BK241" s="199">
        <f>ROUND(I241*H241,2)</f>
        <v>0</v>
      </c>
      <c r="BL241" s="17" t="s">
        <v>162</v>
      </c>
      <c r="BM241" s="198" t="s">
        <v>623</v>
      </c>
    </row>
    <row r="242" spans="1:65" s="2" customFormat="1" x14ac:dyDescent="0.2">
      <c r="A242" s="34"/>
      <c r="B242" s="35"/>
      <c r="C242" s="36"/>
      <c r="D242" s="200" t="s">
        <v>164</v>
      </c>
      <c r="E242" s="36"/>
      <c r="F242" s="201" t="s">
        <v>375</v>
      </c>
      <c r="G242" s="36"/>
      <c r="H242" s="36"/>
      <c r="I242" s="202"/>
      <c r="J242" s="36"/>
      <c r="K242" s="36"/>
      <c r="L242" s="39"/>
      <c r="M242" s="203"/>
      <c r="N242" s="204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164</v>
      </c>
      <c r="AU242" s="17" t="s">
        <v>85</v>
      </c>
    </row>
    <row r="243" spans="1:65" s="13" customFormat="1" x14ac:dyDescent="0.2">
      <c r="B243" s="205"/>
      <c r="C243" s="206"/>
      <c r="D243" s="200" t="s">
        <v>166</v>
      </c>
      <c r="E243" s="207" t="s">
        <v>471</v>
      </c>
      <c r="F243" s="208" t="s">
        <v>624</v>
      </c>
      <c r="G243" s="206"/>
      <c r="H243" s="209">
        <v>0.9</v>
      </c>
      <c r="I243" s="210"/>
      <c r="J243" s="206"/>
      <c r="K243" s="206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166</v>
      </c>
      <c r="AU243" s="215" t="s">
        <v>85</v>
      </c>
      <c r="AV243" s="13" t="s">
        <v>87</v>
      </c>
      <c r="AW243" s="13" t="s">
        <v>34</v>
      </c>
      <c r="AX243" s="13" t="s">
        <v>85</v>
      </c>
      <c r="AY243" s="215" t="s">
        <v>154</v>
      </c>
    </row>
    <row r="244" spans="1:65" s="12" customFormat="1" ht="25.9" customHeight="1" x14ac:dyDescent="0.35">
      <c r="B244" s="171"/>
      <c r="C244" s="172"/>
      <c r="D244" s="173" t="s">
        <v>76</v>
      </c>
      <c r="E244" s="174" t="s">
        <v>379</v>
      </c>
      <c r="F244" s="174" t="s">
        <v>380</v>
      </c>
      <c r="G244" s="172"/>
      <c r="H244" s="172"/>
      <c r="I244" s="175"/>
      <c r="J244" s="176">
        <f>BK244</f>
        <v>0</v>
      </c>
      <c r="K244" s="172"/>
      <c r="L244" s="177"/>
      <c r="M244" s="178"/>
      <c r="N244" s="179"/>
      <c r="O244" s="179"/>
      <c r="P244" s="180">
        <f>SUM(P245:P269)</f>
        <v>0</v>
      </c>
      <c r="Q244" s="179"/>
      <c r="R244" s="180">
        <f>SUM(R245:R269)</f>
        <v>0</v>
      </c>
      <c r="S244" s="179"/>
      <c r="T244" s="181">
        <f>SUM(T245:T269)</f>
        <v>0</v>
      </c>
      <c r="AR244" s="182" t="s">
        <v>162</v>
      </c>
      <c r="AT244" s="183" t="s">
        <v>76</v>
      </c>
      <c r="AU244" s="183" t="s">
        <v>77</v>
      </c>
      <c r="AY244" s="182" t="s">
        <v>154</v>
      </c>
      <c r="BK244" s="184">
        <f>SUM(BK245:BK269)</f>
        <v>0</v>
      </c>
    </row>
    <row r="245" spans="1:65" s="2" customFormat="1" ht="24.25" customHeight="1" x14ac:dyDescent="0.2">
      <c r="A245" s="34"/>
      <c r="B245" s="35"/>
      <c r="C245" s="187" t="s">
        <v>391</v>
      </c>
      <c r="D245" s="187" t="s">
        <v>157</v>
      </c>
      <c r="E245" s="188" t="s">
        <v>625</v>
      </c>
      <c r="F245" s="189" t="s">
        <v>626</v>
      </c>
      <c r="G245" s="190" t="s">
        <v>198</v>
      </c>
      <c r="H245" s="191">
        <v>2</v>
      </c>
      <c r="I245" s="192"/>
      <c r="J245" s="193">
        <f>ROUND(I245*H245,2)</f>
        <v>0</v>
      </c>
      <c r="K245" s="189" t="s">
        <v>161</v>
      </c>
      <c r="L245" s="39"/>
      <c r="M245" s="194" t="s">
        <v>1</v>
      </c>
      <c r="N245" s="195" t="s">
        <v>42</v>
      </c>
      <c r="O245" s="7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8" t="s">
        <v>384</v>
      </c>
      <c r="AT245" s="198" t="s">
        <v>157</v>
      </c>
      <c r="AU245" s="198" t="s">
        <v>85</v>
      </c>
      <c r="AY245" s="17" t="s">
        <v>154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85</v>
      </c>
      <c r="BK245" s="199">
        <f>ROUND(I245*H245,2)</f>
        <v>0</v>
      </c>
      <c r="BL245" s="17" t="s">
        <v>384</v>
      </c>
      <c r="BM245" s="198" t="s">
        <v>627</v>
      </c>
    </row>
    <row r="246" spans="1:65" s="2" customFormat="1" ht="18" x14ac:dyDescent="0.2">
      <c r="A246" s="34"/>
      <c r="B246" s="35"/>
      <c r="C246" s="36"/>
      <c r="D246" s="200" t="s">
        <v>164</v>
      </c>
      <c r="E246" s="36"/>
      <c r="F246" s="201" t="s">
        <v>628</v>
      </c>
      <c r="G246" s="36"/>
      <c r="H246" s="36"/>
      <c r="I246" s="202"/>
      <c r="J246" s="36"/>
      <c r="K246" s="36"/>
      <c r="L246" s="39"/>
      <c r="M246" s="203"/>
      <c r="N246" s="204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164</v>
      </c>
      <c r="AU246" s="17" t="s">
        <v>85</v>
      </c>
    </row>
    <row r="247" spans="1:65" s="2" customFormat="1" ht="24.25" customHeight="1" x14ac:dyDescent="0.2">
      <c r="A247" s="34"/>
      <c r="B247" s="35"/>
      <c r="C247" s="187" t="s">
        <v>396</v>
      </c>
      <c r="D247" s="187" t="s">
        <v>157</v>
      </c>
      <c r="E247" s="188" t="s">
        <v>629</v>
      </c>
      <c r="F247" s="189" t="s">
        <v>630</v>
      </c>
      <c r="G247" s="190" t="s">
        <v>198</v>
      </c>
      <c r="H247" s="191">
        <v>2</v>
      </c>
      <c r="I247" s="192"/>
      <c r="J247" s="193">
        <f>ROUND(I247*H247,2)</f>
        <v>0</v>
      </c>
      <c r="K247" s="189" t="s">
        <v>161</v>
      </c>
      <c r="L247" s="39"/>
      <c r="M247" s="194" t="s">
        <v>1</v>
      </c>
      <c r="N247" s="195" t="s">
        <v>42</v>
      </c>
      <c r="O247" s="71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8" t="s">
        <v>384</v>
      </c>
      <c r="AT247" s="198" t="s">
        <v>157</v>
      </c>
      <c r="AU247" s="198" t="s">
        <v>85</v>
      </c>
      <c r="AY247" s="17" t="s">
        <v>154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7" t="s">
        <v>85</v>
      </c>
      <c r="BK247" s="199">
        <f>ROUND(I247*H247,2)</f>
        <v>0</v>
      </c>
      <c r="BL247" s="17" t="s">
        <v>384</v>
      </c>
      <c r="BM247" s="198" t="s">
        <v>631</v>
      </c>
    </row>
    <row r="248" spans="1:65" s="2" customFormat="1" x14ac:dyDescent="0.2">
      <c r="A248" s="34"/>
      <c r="B248" s="35"/>
      <c r="C248" s="36"/>
      <c r="D248" s="200" t="s">
        <v>164</v>
      </c>
      <c r="E248" s="36"/>
      <c r="F248" s="201" t="s">
        <v>630</v>
      </c>
      <c r="G248" s="36"/>
      <c r="H248" s="36"/>
      <c r="I248" s="202"/>
      <c r="J248" s="36"/>
      <c r="K248" s="36"/>
      <c r="L248" s="39"/>
      <c r="M248" s="203"/>
      <c r="N248" s="204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164</v>
      </c>
      <c r="AU248" s="17" t="s">
        <v>85</v>
      </c>
    </row>
    <row r="249" spans="1:65" s="2" customFormat="1" ht="49.15" customHeight="1" x14ac:dyDescent="0.2">
      <c r="A249" s="34"/>
      <c r="B249" s="35"/>
      <c r="C249" s="187" t="s">
        <v>400</v>
      </c>
      <c r="D249" s="187" t="s">
        <v>157</v>
      </c>
      <c r="E249" s="188" t="s">
        <v>632</v>
      </c>
      <c r="F249" s="189" t="s">
        <v>633</v>
      </c>
      <c r="G249" s="190" t="s">
        <v>311</v>
      </c>
      <c r="H249" s="191">
        <v>1.98</v>
      </c>
      <c r="I249" s="192"/>
      <c r="J249" s="193">
        <f>ROUND(I249*H249,2)</f>
        <v>0</v>
      </c>
      <c r="K249" s="189" t="s">
        <v>161</v>
      </c>
      <c r="L249" s="39"/>
      <c r="M249" s="194" t="s">
        <v>1</v>
      </c>
      <c r="N249" s="195" t="s">
        <v>42</v>
      </c>
      <c r="O249" s="71"/>
      <c r="P249" s="196">
        <f>O249*H249</f>
        <v>0</v>
      </c>
      <c r="Q249" s="196">
        <v>0</v>
      </c>
      <c r="R249" s="196">
        <f>Q249*H249</f>
        <v>0</v>
      </c>
      <c r="S249" s="196">
        <v>0</v>
      </c>
      <c r="T249" s="19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8" t="s">
        <v>384</v>
      </c>
      <c r="AT249" s="198" t="s">
        <v>157</v>
      </c>
      <c r="AU249" s="198" t="s">
        <v>85</v>
      </c>
      <c r="AY249" s="17" t="s">
        <v>154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7" t="s">
        <v>85</v>
      </c>
      <c r="BK249" s="199">
        <f>ROUND(I249*H249,2)</f>
        <v>0</v>
      </c>
      <c r="BL249" s="17" t="s">
        <v>384</v>
      </c>
      <c r="BM249" s="198" t="s">
        <v>634</v>
      </c>
    </row>
    <row r="250" spans="1:65" s="2" customFormat="1" ht="90" x14ac:dyDescent="0.2">
      <c r="A250" s="34"/>
      <c r="B250" s="35"/>
      <c r="C250" s="36"/>
      <c r="D250" s="200" t="s">
        <v>164</v>
      </c>
      <c r="E250" s="36"/>
      <c r="F250" s="201" t="s">
        <v>635</v>
      </c>
      <c r="G250" s="36"/>
      <c r="H250" s="36"/>
      <c r="I250" s="202"/>
      <c r="J250" s="36"/>
      <c r="K250" s="36"/>
      <c r="L250" s="39"/>
      <c r="M250" s="203"/>
      <c r="N250" s="204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164</v>
      </c>
      <c r="AU250" s="17" t="s">
        <v>85</v>
      </c>
    </row>
    <row r="251" spans="1:65" s="13" customFormat="1" x14ac:dyDescent="0.2">
      <c r="B251" s="205"/>
      <c r="C251" s="206"/>
      <c r="D251" s="200" t="s">
        <v>166</v>
      </c>
      <c r="E251" s="207" t="s">
        <v>1</v>
      </c>
      <c r="F251" s="208" t="s">
        <v>636</v>
      </c>
      <c r="G251" s="206"/>
      <c r="H251" s="209">
        <v>1.98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166</v>
      </c>
      <c r="AU251" s="215" t="s">
        <v>85</v>
      </c>
      <c r="AV251" s="13" t="s">
        <v>87</v>
      </c>
      <c r="AW251" s="13" t="s">
        <v>34</v>
      </c>
      <c r="AX251" s="13" t="s">
        <v>85</v>
      </c>
      <c r="AY251" s="215" t="s">
        <v>154</v>
      </c>
    </row>
    <row r="252" spans="1:65" s="2" customFormat="1" ht="49.15" customHeight="1" x14ac:dyDescent="0.2">
      <c r="A252" s="34"/>
      <c r="B252" s="35"/>
      <c r="C252" s="187" t="s">
        <v>404</v>
      </c>
      <c r="D252" s="187" t="s">
        <v>157</v>
      </c>
      <c r="E252" s="188" t="s">
        <v>632</v>
      </c>
      <c r="F252" s="189" t="s">
        <v>633</v>
      </c>
      <c r="G252" s="190" t="s">
        <v>311</v>
      </c>
      <c r="H252" s="191">
        <v>38.052</v>
      </c>
      <c r="I252" s="192"/>
      <c r="J252" s="193">
        <f>ROUND(I252*H252,2)</f>
        <v>0</v>
      </c>
      <c r="K252" s="189" t="s">
        <v>161</v>
      </c>
      <c r="L252" s="39"/>
      <c r="M252" s="194" t="s">
        <v>1</v>
      </c>
      <c r="N252" s="195" t="s">
        <v>42</v>
      </c>
      <c r="O252" s="71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8" t="s">
        <v>384</v>
      </c>
      <c r="AT252" s="198" t="s">
        <v>157</v>
      </c>
      <c r="AU252" s="198" t="s">
        <v>85</v>
      </c>
      <c r="AY252" s="17" t="s">
        <v>154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7" t="s">
        <v>85</v>
      </c>
      <c r="BK252" s="199">
        <f>ROUND(I252*H252,2)</f>
        <v>0</v>
      </c>
      <c r="BL252" s="17" t="s">
        <v>384</v>
      </c>
      <c r="BM252" s="198" t="s">
        <v>637</v>
      </c>
    </row>
    <row r="253" spans="1:65" s="2" customFormat="1" ht="90" x14ac:dyDescent="0.2">
      <c r="A253" s="34"/>
      <c r="B253" s="35"/>
      <c r="C253" s="36"/>
      <c r="D253" s="200" t="s">
        <v>164</v>
      </c>
      <c r="E253" s="36"/>
      <c r="F253" s="201" t="s">
        <v>635</v>
      </c>
      <c r="G253" s="36"/>
      <c r="H253" s="36"/>
      <c r="I253" s="202"/>
      <c r="J253" s="36"/>
      <c r="K253" s="36"/>
      <c r="L253" s="39"/>
      <c r="M253" s="203"/>
      <c r="N253" s="204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164</v>
      </c>
      <c r="AU253" s="17" t="s">
        <v>85</v>
      </c>
    </row>
    <row r="254" spans="1:65" s="13" customFormat="1" x14ac:dyDescent="0.2">
      <c r="B254" s="205"/>
      <c r="C254" s="206"/>
      <c r="D254" s="200" t="s">
        <v>166</v>
      </c>
      <c r="E254" s="207" t="s">
        <v>1</v>
      </c>
      <c r="F254" s="208" t="s">
        <v>638</v>
      </c>
      <c r="G254" s="206"/>
      <c r="H254" s="209">
        <v>38.052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166</v>
      </c>
      <c r="AU254" s="215" t="s">
        <v>85</v>
      </c>
      <c r="AV254" s="13" t="s">
        <v>87</v>
      </c>
      <c r="AW254" s="13" t="s">
        <v>34</v>
      </c>
      <c r="AX254" s="13" t="s">
        <v>85</v>
      </c>
      <c r="AY254" s="215" t="s">
        <v>154</v>
      </c>
    </row>
    <row r="255" spans="1:65" s="2" customFormat="1" ht="49.15" customHeight="1" x14ac:dyDescent="0.2">
      <c r="A255" s="34"/>
      <c r="B255" s="35"/>
      <c r="C255" s="187" t="s">
        <v>408</v>
      </c>
      <c r="D255" s="187" t="s">
        <v>157</v>
      </c>
      <c r="E255" s="188" t="s">
        <v>420</v>
      </c>
      <c r="F255" s="189" t="s">
        <v>421</v>
      </c>
      <c r="G255" s="190" t="s">
        <v>311</v>
      </c>
      <c r="H255" s="191">
        <v>2.5870000000000002</v>
      </c>
      <c r="I255" s="192"/>
      <c r="J255" s="193">
        <f>ROUND(I255*H255,2)</f>
        <v>0</v>
      </c>
      <c r="K255" s="189" t="s">
        <v>161</v>
      </c>
      <c r="L255" s="39"/>
      <c r="M255" s="194" t="s">
        <v>1</v>
      </c>
      <c r="N255" s="195" t="s">
        <v>42</v>
      </c>
      <c r="O255" s="71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8" t="s">
        <v>384</v>
      </c>
      <c r="AT255" s="198" t="s">
        <v>157</v>
      </c>
      <c r="AU255" s="198" t="s">
        <v>85</v>
      </c>
      <c r="AY255" s="17" t="s">
        <v>154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85</v>
      </c>
      <c r="BK255" s="199">
        <f>ROUND(I255*H255,2)</f>
        <v>0</v>
      </c>
      <c r="BL255" s="17" t="s">
        <v>384</v>
      </c>
      <c r="BM255" s="198" t="s">
        <v>639</v>
      </c>
    </row>
    <row r="256" spans="1:65" s="2" customFormat="1" ht="90" x14ac:dyDescent="0.2">
      <c r="A256" s="34"/>
      <c r="B256" s="35"/>
      <c r="C256" s="36"/>
      <c r="D256" s="200" t="s">
        <v>164</v>
      </c>
      <c r="E256" s="36"/>
      <c r="F256" s="201" t="s">
        <v>423</v>
      </c>
      <c r="G256" s="36"/>
      <c r="H256" s="36"/>
      <c r="I256" s="202"/>
      <c r="J256" s="36"/>
      <c r="K256" s="36"/>
      <c r="L256" s="39"/>
      <c r="M256" s="203"/>
      <c r="N256" s="204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164</v>
      </c>
      <c r="AU256" s="17" t="s">
        <v>85</v>
      </c>
    </row>
    <row r="257" spans="1:65" s="13" customFormat="1" x14ac:dyDescent="0.2">
      <c r="B257" s="205"/>
      <c r="C257" s="206"/>
      <c r="D257" s="200" t="s">
        <v>166</v>
      </c>
      <c r="E257" s="207" t="s">
        <v>1</v>
      </c>
      <c r="F257" s="208" t="s">
        <v>640</v>
      </c>
      <c r="G257" s="206"/>
      <c r="H257" s="209">
        <v>2.5870000000000002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166</v>
      </c>
      <c r="AU257" s="215" t="s">
        <v>85</v>
      </c>
      <c r="AV257" s="13" t="s">
        <v>87</v>
      </c>
      <c r="AW257" s="13" t="s">
        <v>34</v>
      </c>
      <c r="AX257" s="13" t="s">
        <v>85</v>
      </c>
      <c r="AY257" s="215" t="s">
        <v>154</v>
      </c>
    </row>
    <row r="258" spans="1:65" s="2" customFormat="1" ht="49.15" customHeight="1" x14ac:dyDescent="0.2">
      <c r="A258" s="34"/>
      <c r="B258" s="35"/>
      <c r="C258" s="187" t="s">
        <v>413</v>
      </c>
      <c r="D258" s="187" t="s">
        <v>157</v>
      </c>
      <c r="E258" s="188" t="s">
        <v>641</v>
      </c>
      <c r="F258" s="189" t="s">
        <v>642</v>
      </c>
      <c r="G258" s="190" t="s">
        <v>311</v>
      </c>
      <c r="H258" s="191">
        <v>185.88800000000001</v>
      </c>
      <c r="I258" s="192"/>
      <c r="J258" s="193">
        <f>ROUND(I258*H258,2)</f>
        <v>0</v>
      </c>
      <c r="K258" s="189" t="s">
        <v>161</v>
      </c>
      <c r="L258" s="39"/>
      <c r="M258" s="194" t="s">
        <v>1</v>
      </c>
      <c r="N258" s="195" t="s">
        <v>42</v>
      </c>
      <c r="O258" s="7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8" t="s">
        <v>384</v>
      </c>
      <c r="AT258" s="198" t="s">
        <v>157</v>
      </c>
      <c r="AU258" s="198" t="s">
        <v>85</v>
      </c>
      <c r="AY258" s="17" t="s">
        <v>154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7" t="s">
        <v>85</v>
      </c>
      <c r="BK258" s="199">
        <f>ROUND(I258*H258,2)</f>
        <v>0</v>
      </c>
      <c r="BL258" s="17" t="s">
        <v>384</v>
      </c>
      <c r="BM258" s="198" t="s">
        <v>643</v>
      </c>
    </row>
    <row r="259" spans="1:65" s="2" customFormat="1" ht="90" x14ac:dyDescent="0.2">
      <c r="A259" s="34"/>
      <c r="B259" s="35"/>
      <c r="C259" s="36"/>
      <c r="D259" s="200" t="s">
        <v>164</v>
      </c>
      <c r="E259" s="36"/>
      <c r="F259" s="201" t="s">
        <v>644</v>
      </c>
      <c r="G259" s="36"/>
      <c r="H259" s="36"/>
      <c r="I259" s="202"/>
      <c r="J259" s="36"/>
      <c r="K259" s="36"/>
      <c r="L259" s="39"/>
      <c r="M259" s="203"/>
      <c r="N259" s="204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164</v>
      </c>
      <c r="AU259" s="17" t="s">
        <v>85</v>
      </c>
    </row>
    <row r="260" spans="1:65" s="13" customFormat="1" x14ac:dyDescent="0.2">
      <c r="B260" s="205"/>
      <c r="C260" s="206"/>
      <c r="D260" s="200" t="s">
        <v>166</v>
      </c>
      <c r="E260" s="207" t="s">
        <v>1</v>
      </c>
      <c r="F260" s="208" t="s">
        <v>645</v>
      </c>
      <c r="G260" s="206"/>
      <c r="H260" s="209">
        <v>185.88800000000001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166</v>
      </c>
      <c r="AU260" s="215" t="s">
        <v>85</v>
      </c>
      <c r="AV260" s="13" t="s">
        <v>87</v>
      </c>
      <c r="AW260" s="13" t="s">
        <v>34</v>
      </c>
      <c r="AX260" s="13" t="s">
        <v>85</v>
      </c>
      <c r="AY260" s="215" t="s">
        <v>154</v>
      </c>
    </row>
    <row r="261" spans="1:65" s="2" customFormat="1" ht="33" customHeight="1" x14ac:dyDescent="0.2">
      <c r="A261" s="34"/>
      <c r="B261" s="35"/>
      <c r="C261" s="187" t="s">
        <v>419</v>
      </c>
      <c r="D261" s="187" t="s">
        <v>157</v>
      </c>
      <c r="E261" s="188" t="s">
        <v>443</v>
      </c>
      <c r="F261" s="189" t="s">
        <v>646</v>
      </c>
      <c r="G261" s="190" t="s">
        <v>198</v>
      </c>
      <c r="H261" s="191">
        <v>3</v>
      </c>
      <c r="I261" s="192"/>
      <c r="J261" s="193">
        <f>ROUND(I261*H261,2)</f>
        <v>0</v>
      </c>
      <c r="K261" s="189" t="s">
        <v>161</v>
      </c>
      <c r="L261" s="39"/>
      <c r="M261" s="194" t="s">
        <v>1</v>
      </c>
      <c r="N261" s="195" t="s">
        <v>42</v>
      </c>
      <c r="O261" s="71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8" t="s">
        <v>384</v>
      </c>
      <c r="AT261" s="198" t="s">
        <v>157</v>
      </c>
      <c r="AU261" s="198" t="s">
        <v>85</v>
      </c>
      <c r="AY261" s="17" t="s">
        <v>154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85</v>
      </c>
      <c r="BK261" s="199">
        <f>ROUND(I261*H261,2)</f>
        <v>0</v>
      </c>
      <c r="BL261" s="17" t="s">
        <v>384</v>
      </c>
      <c r="BM261" s="198" t="s">
        <v>647</v>
      </c>
    </row>
    <row r="262" spans="1:65" s="2" customFormat="1" ht="45" x14ac:dyDescent="0.2">
      <c r="A262" s="34"/>
      <c r="B262" s="35"/>
      <c r="C262" s="36"/>
      <c r="D262" s="200" t="s">
        <v>164</v>
      </c>
      <c r="E262" s="36"/>
      <c r="F262" s="201" t="s">
        <v>648</v>
      </c>
      <c r="G262" s="36"/>
      <c r="H262" s="36"/>
      <c r="I262" s="202"/>
      <c r="J262" s="36"/>
      <c r="K262" s="36"/>
      <c r="L262" s="39"/>
      <c r="M262" s="203"/>
      <c r="N262" s="204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164</v>
      </c>
      <c r="AU262" s="17" t="s">
        <v>85</v>
      </c>
    </row>
    <row r="263" spans="1:65" s="13" customFormat="1" x14ac:dyDescent="0.2">
      <c r="B263" s="205"/>
      <c r="C263" s="206"/>
      <c r="D263" s="200" t="s">
        <v>166</v>
      </c>
      <c r="E263" s="207" t="s">
        <v>1</v>
      </c>
      <c r="F263" s="208" t="s">
        <v>447</v>
      </c>
      <c r="G263" s="206"/>
      <c r="H263" s="209">
        <v>3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166</v>
      </c>
      <c r="AU263" s="215" t="s">
        <v>85</v>
      </c>
      <c r="AV263" s="13" t="s">
        <v>87</v>
      </c>
      <c r="AW263" s="13" t="s">
        <v>34</v>
      </c>
      <c r="AX263" s="13" t="s">
        <v>85</v>
      </c>
      <c r="AY263" s="215" t="s">
        <v>154</v>
      </c>
    </row>
    <row r="264" spans="1:65" s="2" customFormat="1" ht="21.75" customHeight="1" x14ac:dyDescent="0.2">
      <c r="A264" s="34"/>
      <c r="B264" s="35"/>
      <c r="C264" s="187" t="s">
        <v>424</v>
      </c>
      <c r="D264" s="187" t="s">
        <v>157</v>
      </c>
      <c r="E264" s="188" t="s">
        <v>649</v>
      </c>
      <c r="F264" s="189" t="s">
        <v>650</v>
      </c>
      <c r="G264" s="190" t="s">
        <v>311</v>
      </c>
      <c r="H264" s="191">
        <v>38.052</v>
      </c>
      <c r="I264" s="192"/>
      <c r="J264" s="193">
        <f>ROUND(I264*H264,2)</f>
        <v>0</v>
      </c>
      <c r="K264" s="189" t="s">
        <v>161</v>
      </c>
      <c r="L264" s="39"/>
      <c r="M264" s="194" t="s">
        <v>1</v>
      </c>
      <c r="N264" s="195" t="s">
        <v>42</v>
      </c>
      <c r="O264" s="7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8" t="s">
        <v>384</v>
      </c>
      <c r="AT264" s="198" t="s">
        <v>157</v>
      </c>
      <c r="AU264" s="198" t="s">
        <v>85</v>
      </c>
      <c r="AY264" s="17" t="s">
        <v>154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85</v>
      </c>
      <c r="BK264" s="199">
        <f>ROUND(I264*H264,2)</f>
        <v>0</v>
      </c>
      <c r="BL264" s="17" t="s">
        <v>384</v>
      </c>
      <c r="BM264" s="198" t="s">
        <v>651</v>
      </c>
    </row>
    <row r="265" spans="1:65" s="2" customFormat="1" ht="54" x14ac:dyDescent="0.2">
      <c r="A265" s="34"/>
      <c r="B265" s="35"/>
      <c r="C265" s="36"/>
      <c r="D265" s="200" t="s">
        <v>164</v>
      </c>
      <c r="E265" s="36"/>
      <c r="F265" s="201" t="s">
        <v>652</v>
      </c>
      <c r="G265" s="36"/>
      <c r="H265" s="36"/>
      <c r="I265" s="202"/>
      <c r="J265" s="36"/>
      <c r="K265" s="36"/>
      <c r="L265" s="39"/>
      <c r="M265" s="203"/>
      <c r="N265" s="204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164</v>
      </c>
      <c r="AU265" s="17" t="s">
        <v>85</v>
      </c>
    </row>
    <row r="266" spans="1:65" s="13" customFormat="1" x14ac:dyDescent="0.2">
      <c r="B266" s="205"/>
      <c r="C266" s="206"/>
      <c r="D266" s="200" t="s">
        <v>166</v>
      </c>
      <c r="E266" s="207" t="s">
        <v>1</v>
      </c>
      <c r="F266" s="208" t="s">
        <v>638</v>
      </c>
      <c r="G266" s="206"/>
      <c r="H266" s="209">
        <v>38.052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166</v>
      </c>
      <c r="AU266" s="215" t="s">
        <v>85</v>
      </c>
      <c r="AV266" s="13" t="s">
        <v>87</v>
      </c>
      <c r="AW266" s="13" t="s">
        <v>34</v>
      </c>
      <c r="AX266" s="13" t="s">
        <v>85</v>
      </c>
      <c r="AY266" s="215" t="s">
        <v>154</v>
      </c>
    </row>
    <row r="267" spans="1:65" s="2" customFormat="1" ht="24.25" customHeight="1" x14ac:dyDescent="0.2">
      <c r="A267" s="34"/>
      <c r="B267" s="35"/>
      <c r="C267" s="187" t="s">
        <v>430</v>
      </c>
      <c r="D267" s="187" t="s">
        <v>157</v>
      </c>
      <c r="E267" s="188" t="s">
        <v>457</v>
      </c>
      <c r="F267" s="189" t="s">
        <v>458</v>
      </c>
      <c r="G267" s="190" t="s">
        <v>311</v>
      </c>
      <c r="H267" s="191">
        <v>11.592000000000001</v>
      </c>
      <c r="I267" s="192"/>
      <c r="J267" s="193">
        <f>ROUND(I267*H267,2)</f>
        <v>0</v>
      </c>
      <c r="K267" s="189" t="s">
        <v>161</v>
      </c>
      <c r="L267" s="39"/>
      <c r="M267" s="194" t="s">
        <v>1</v>
      </c>
      <c r="N267" s="195" t="s">
        <v>42</v>
      </c>
      <c r="O267" s="71"/>
      <c r="P267" s="196">
        <f>O267*H267</f>
        <v>0</v>
      </c>
      <c r="Q267" s="196">
        <v>0</v>
      </c>
      <c r="R267" s="196">
        <f>Q267*H267</f>
        <v>0</v>
      </c>
      <c r="S267" s="196">
        <v>0</v>
      </c>
      <c r="T267" s="19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8" t="s">
        <v>384</v>
      </c>
      <c r="AT267" s="198" t="s">
        <v>157</v>
      </c>
      <c r="AU267" s="198" t="s">
        <v>85</v>
      </c>
      <c r="AY267" s="17" t="s">
        <v>154</v>
      </c>
      <c r="BE267" s="199">
        <f>IF(N267="základní",J267,0)</f>
        <v>0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7" t="s">
        <v>85</v>
      </c>
      <c r="BK267" s="199">
        <f>ROUND(I267*H267,2)</f>
        <v>0</v>
      </c>
      <c r="BL267" s="17" t="s">
        <v>384</v>
      </c>
      <c r="BM267" s="198" t="s">
        <v>653</v>
      </c>
    </row>
    <row r="268" spans="1:65" s="2" customFormat="1" ht="54" x14ac:dyDescent="0.2">
      <c r="A268" s="34"/>
      <c r="B268" s="35"/>
      <c r="C268" s="36"/>
      <c r="D268" s="200" t="s">
        <v>164</v>
      </c>
      <c r="E268" s="36"/>
      <c r="F268" s="201" t="s">
        <v>460</v>
      </c>
      <c r="G268" s="36"/>
      <c r="H268" s="36"/>
      <c r="I268" s="202"/>
      <c r="J268" s="36"/>
      <c r="K268" s="36"/>
      <c r="L268" s="39"/>
      <c r="M268" s="203"/>
      <c r="N268" s="204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164</v>
      </c>
      <c r="AU268" s="17" t="s">
        <v>85</v>
      </c>
    </row>
    <row r="269" spans="1:65" s="13" customFormat="1" x14ac:dyDescent="0.2">
      <c r="B269" s="205"/>
      <c r="C269" s="206"/>
      <c r="D269" s="200" t="s">
        <v>166</v>
      </c>
      <c r="E269" s="207" t="s">
        <v>1</v>
      </c>
      <c r="F269" s="208" t="s">
        <v>654</v>
      </c>
      <c r="G269" s="206"/>
      <c r="H269" s="209">
        <v>11.592000000000001</v>
      </c>
      <c r="I269" s="210"/>
      <c r="J269" s="206"/>
      <c r="K269" s="206"/>
      <c r="L269" s="211"/>
      <c r="M269" s="247"/>
      <c r="N269" s="248"/>
      <c r="O269" s="248"/>
      <c r="P269" s="248"/>
      <c r="Q269" s="248"/>
      <c r="R269" s="248"/>
      <c r="S269" s="248"/>
      <c r="T269" s="249"/>
      <c r="AT269" s="215" t="s">
        <v>166</v>
      </c>
      <c r="AU269" s="215" t="s">
        <v>85</v>
      </c>
      <c r="AV269" s="13" t="s">
        <v>87</v>
      </c>
      <c r="AW269" s="13" t="s">
        <v>34</v>
      </c>
      <c r="AX269" s="13" t="s">
        <v>85</v>
      </c>
      <c r="AY269" s="215" t="s">
        <v>154</v>
      </c>
    </row>
    <row r="270" spans="1:65" s="2" customFormat="1" ht="7" customHeight="1" x14ac:dyDescent="0.2">
      <c r="A270" s="34"/>
      <c r="B270" s="54"/>
      <c r="C270" s="55"/>
      <c r="D270" s="55"/>
      <c r="E270" s="55"/>
      <c r="F270" s="55"/>
      <c r="G270" s="55"/>
      <c r="H270" s="55"/>
      <c r="I270" s="55"/>
      <c r="J270" s="55"/>
      <c r="K270" s="55"/>
      <c r="L270" s="39"/>
      <c r="M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</sheetData>
  <sheetProtection algorithmName="SHA-512" hashValue="td82s6kO0UbSuMfqtIQfqO1JkOHzA2udbnL3Ui41kfPZbp0u2cipPTPIQND2N9idi45UMkSkx2vhdkLRruxj9A==" saltValue="fKNSFXsrrqVz47Up5EPjuQjHAy6Wx6JKR8FxQnRGgN21mOY7sbyk8EzF/jS2+izdIMii4qGYSQjIMcgzOFsdrA==" spinCount="100000" sheet="1" objects="1" scenarios="1" formatColumns="0" formatRows="0" autoFilter="0"/>
  <autoFilter ref="C119:K2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opLeftCell="A113" workbookViewId="0">
      <selection activeCell="F41" sqref="F41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7" t="s">
        <v>92</v>
      </c>
    </row>
    <row r="3" spans="1:46" s="1" customFormat="1" ht="7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87</v>
      </c>
    </row>
    <row r="4" spans="1:46" s="1" customFormat="1" ht="25" customHeight="1" x14ac:dyDescent="0.2">
      <c r="B4" s="20"/>
      <c r="D4" s="111" t="s">
        <v>97</v>
      </c>
      <c r="L4" s="20"/>
      <c r="M4" s="112" t="s">
        <v>10</v>
      </c>
      <c r="AT4" s="17" t="s">
        <v>4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113" t="s">
        <v>16</v>
      </c>
      <c r="L6" s="20"/>
    </row>
    <row r="7" spans="1:46" s="1" customFormat="1" ht="16.5" customHeight="1" x14ac:dyDescent="0.2">
      <c r="B7" s="20"/>
      <c r="E7" s="295" t="str">
        <f>'Rekapitulace stavby'!K6</f>
        <v>Oprava přejezdů u OŘ Ostrava 2022</v>
      </c>
      <c r="F7" s="296"/>
      <c r="G7" s="296"/>
      <c r="H7" s="296"/>
      <c r="L7" s="20"/>
    </row>
    <row r="8" spans="1:46" s="2" customFormat="1" ht="12" customHeight="1" x14ac:dyDescent="0.2">
      <c r="A8" s="34"/>
      <c r="B8" s="39"/>
      <c r="C8" s="34"/>
      <c r="D8" s="113" t="s">
        <v>106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97" t="s">
        <v>655</v>
      </c>
      <c r="F9" s="298"/>
      <c r="G9" s="298"/>
      <c r="H9" s="29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3" t="s">
        <v>20</v>
      </c>
      <c r="E12" s="34"/>
      <c r="F12" s="114" t="s">
        <v>656</v>
      </c>
      <c r="G12" s="34"/>
      <c r="H12" s="34"/>
      <c r="I12" s="113" t="s">
        <v>22</v>
      </c>
      <c r="J12" s="115" t="str">
        <f>'Rekapitulace stavby'!AN8</f>
        <v>8. 2. 2021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tr">
        <f>IF('Rekapitulace stavby'!AN10="","",'Rekapitulace stavby'!AN10)</f>
        <v>709 94 234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4" t="str">
        <f>IF('Rekapitulace stavby'!E11="","",'Rekapitulace stavby'!E11)</f>
        <v>Správa železnic, státní organizace</v>
      </c>
      <c r="F15" s="34"/>
      <c r="G15" s="34"/>
      <c r="H15" s="34"/>
      <c r="I15" s="113" t="s">
        <v>28</v>
      </c>
      <c r="J15" s="114" t="str">
        <f>IF('Rekapitulace stavby'!AN11="","",'Rekapitulace stavby'!AN11)</f>
        <v>CZ 709 94 234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3" t="s">
        <v>30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99" t="str">
        <f>'Rekapitulace stavby'!E14</f>
        <v>Vyplň údaj</v>
      </c>
      <c r="F18" s="300"/>
      <c r="G18" s="300"/>
      <c r="H18" s="300"/>
      <c r="I18" s="113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3" t="s">
        <v>32</v>
      </c>
      <c r="E20" s="34"/>
      <c r="F20" s="34"/>
      <c r="G20" s="34"/>
      <c r="H20" s="34"/>
      <c r="I20" s="113" t="s">
        <v>25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28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3" t="s">
        <v>35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4" t="s">
        <v>129</v>
      </c>
      <c r="F24" s="34"/>
      <c r="G24" s="34"/>
      <c r="H24" s="34"/>
      <c r="I24" s="113" t="s">
        <v>28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3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6"/>
      <c r="B27" s="117"/>
      <c r="C27" s="116"/>
      <c r="D27" s="116"/>
      <c r="E27" s="301" t="s">
        <v>1</v>
      </c>
      <c r="F27" s="301"/>
      <c r="G27" s="301"/>
      <c r="H27" s="301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7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 x14ac:dyDescent="0.2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 x14ac:dyDescent="0.2">
      <c r="A30" s="34"/>
      <c r="B30" s="39"/>
      <c r="C30" s="34"/>
      <c r="D30" s="120" t="s">
        <v>37</v>
      </c>
      <c r="E30" s="34"/>
      <c r="F30" s="34"/>
      <c r="G30" s="34"/>
      <c r="H30" s="34"/>
      <c r="I30" s="34"/>
      <c r="J30" s="121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 x14ac:dyDescent="0.2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5" customHeight="1" x14ac:dyDescent="0.2">
      <c r="A32" s="34"/>
      <c r="B32" s="39"/>
      <c r="C32" s="34"/>
      <c r="D32" s="34"/>
      <c r="E32" s="34"/>
      <c r="F32" s="122" t="s">
        <v>39</v>
      </c>
      <c r="G32" s="34"/>
      <c r="H32" s="34"/>
      <c r="I32" s="122" t="s">
        <v>38</v>
      </c>
      <c r="J32" s="122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5" customHeight="1" x14ac:dyDescent="0.2">
      <c r="A33" s="34"/>
      <c r="B33" s="39"/>
      <c r="C33" s="34"/>
      <c r="D33" s="123" t="s">
        <v>41</v>
      </c>
      <c r="E33" s="113" t="s">
        <v>42</v>
      </c>
      <c r="F33" s="124">
        <f>ROUND((SUM(BE117:BE132)),  2)</f>
        <v>0</v>
      </c>
      <c r="G33" s="34"/>
      <c r="H33" s="34"/>
      <c r="I33" s="125">
        <v>0.21</v>
      </c>
      <c r="J33" s="124">
        <f>ROUND(((SUM(BE117:BE132))*I33),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5" customHeight="1" x14ac:dyDescent="0.2">
      <c r="A34" s="34"/>
      <c r="B34" s="39"/>
      <c r="C34" s="34"/>
      <c r="D34" s="34"/>
      <c r="E34" s="113" t="s">
        <v>43</v>
      </c>
      <c r="F34" s="124">
        <f>ROUND((SUM(BF117:BF132)),  2)</f>
        <v>0</v>
      </c>
      <c r="G34" s="34"/>
      <c r="H34" s="34"/>
      <c r="I34" s="125">
        <v>0.15</v>
      </c>
      <c r="J34" s="124">
        <f>ROUND(((SUM(BF117:BF132))*I34),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5" hidden="1" customHeight="1" x14ac:dyDescent="0.2">
      <c r="A35" s="34"/>
      <c r="B35" s="39"/>
      <c r="C35" s="34"/>
      <c r="D35" s="34"/>
      <c r="E35" s="113" t="s">
        <v>44</v>
      </c>
      <c r="F35" s="124">
        <f>ROUND((SUM(BG117:BG132)),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5" hidden="1" customHeight="1" x14ac:dyDescent="0.2">
      <c r="A36" s="34"/>
      <c r="B36" s="39"/>
      <c r="C36" s="34"/>
      <c r="D36" s="34"/>
      <c r="E36" s="113" t="s">
        <v>45</v>
      </c>
      <c r="F36" s="124">
        <f>ROUND((SUM(BH117:BH132)),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5" hidden="1" customHeight="1" x14ac:dyDescent="0.2">
      <c r="A37" s="34"/>
      <c r="B37" s="39"/>
      <c r="C37" s="34"/>
      <c r="D37" s="34"/>
      <c r="E37" s="113" t="s">
        <v>46</v>
      </c>
      <c r="F37" s="124">
        <f>ROUND((SUM(BI117:BI132)),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 x14ac:dyDescent="0.2">
      <c r="A39" s="34"/>
      <c r="B39" s="39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5" customHeight="1" x14ac:dyDescent="0.2">
      <c r="B41" s="20"/>
      <c r="L41" s="20"/>
    </row>
    <row r="42" spans="1:31" s="1" customFormat="1" ht="14.5" customHeight="1" x14ac:dyDescent="0.2">
      <c r="B42" s="20"/>
      <c r="L42" s="20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51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4"/>
      <c r="B61" s="39"/>
      <c r="C61" s="34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4"/>
      <c r="B65" s="39"/>
      <c r="C65" s="34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4"/>
      <c r="B76" s="39"/>
      <c r="C76" s="34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5" customHeight="1" x14ac:dyDescent="0.2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 x14ac:dyDescent="0.2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 x14ac:dyDescent="0.2">
      <c r="A82" s="34"/>
      <c r="B82" s="35"/>
      <c r="C82" s="23" t="s">
        <v>130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3" t="str">
        <f>E7</f>
        <v>Oprava přejezdů u OŘ Ostrava 2022</v>
      </c>
      <c r="F85" s="294"/>
      <c r="G85" s="294"/>
      <c r="H85" s="29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106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62" t="str">
        <f>E9</f>
        <v>VRN - VRN</v>
      </c>
      <c r="F87" s="292"/>
      <c r="G87" s="292"/>
      <c r="H87" s="292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TO Hulín, TO Holešov</v>
      </c>
      <c r="G89" s="36"/>
      <c r="H89" s="36"/>
      <c r="I89" s="29" t="s">
        <v>22</v>
      </c>
      <c r="J89" s="66" t="str">
        <f>IF(J12="","",J12)</f>
        <v>8. 2. 2021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5" customHeight="1" x14ac:dyDescent="0.2">
      <c r="A91" s="34"/>
      <c r="B91" s="35"/>
      <c r="C91" s="29" t="s">
        <v>24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32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5" customHeight="1" x14ac:dyDescent="0.2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4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4" t="s">
        <v>131</v>
      </c>
      <c r="D94" s="145"/>
      <c r="E94" s="145"/>
      <c r="F94" s="145"/>
      <c r="G94" s="145"/>
      <c r="H94" s="145"/>
      <c r="I94" s="145"/>
      <c r="J94" s="146" t="s">
        <v>132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4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7" t="s">
        <v>133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134</v>
      </c>
    </row>
    <row r="97" spans="1:31" s="9" customFormat="1" ht="25" customHeight="1" x14ac:dyDescent="0.2">
      <c r="B97" s="148"/>
      <c r="C97" s="149"/>
      <c r="D97" s="150" t="s">
        <v>657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 x14ac:dyDescent="0.2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7" customHeight="1" x14ac:dyDescent="0.2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7" customHeight="1" x14ac:dyDescent="0.2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5" customHeight="1" x14ac:dyDescent="0.2">
      <c r="A104" s="34"/>
      <c r="B104" s="35"/>
      <c r="C104" s="23" t="s">
        <v>139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7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 x14ac:dyDescent="0.2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 x14ac:dyDescent="0.2">
      <c r="A107" s="34"/>
      <c r="B107" s="35"/>
      <c r="C107" s="36"/>
      <c r="D107" s="36"/>
      <c r="E107" s="293" t="str">
        <f>E7</f>
        <v>Oprava přejezdů u OŘ Ostrava 2022</v>
      </c>
      <c r="F107" s="294"/>
      <c r="G107" s="294"/>
      <c r="H107" s="294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 x14ac:dyDescent="0.2">
      <c r="A108" s="34"/>
      <c r="B108" s="35"/>
      <c r="C108" s="29" t="s">
        <v>106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 x14ac:dyDescent="0.2">
      <c r="A109" s="34"/>
      <c r="B109" s="35"/>
      <c r="C109" s="36"/>
      <c r="D109" s="36"/>
      <c r="E109" s="262" t="str">
        <f>E9</f>
        <v>VRN - VRN</v>
      </c>
      <c r="F109" s="292"/>
      <c r="G109" s="292"/>
      <c r="H109" s="292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7" customHeight="1" x14ac:dyDescent="0.2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 x14ac:dyDescent="0.2">
      <c r="A111" s="34"/>
      <c r="B111" s="35"/>
      <c r="C111" s="29" t="s">
        <v>20</v>
      </c>
      <c r="D111" s="36"/>
      <c r="E111" s="36"/>
      <c r="F111" s="27" t="str">
        <f>F12</f>
        <v>TO Hulín, TO Holešov</v>
      </c>
      <c r="G111" s="36"/>
      <c r="H111" s="36"/>
      <c r="I111" s="29" t="s">
        <v>22</v>
      </c>
      <c r="J111" s="66" t="str">
        <f>IF(J12="","",J12)</f>
        <v>8. 2. 2021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5" customHeight="1" x14ac:dyDescent="0.2">
      <c r="A113" s="34"/>
      <c r="B113" s="35"/>
      <c r="C113" s="29" t="s">
        <v>24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32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5" customHeight="1" x14ac:dyDescent="0.2">
      <c r="A114" s="34"/>
      <c r="B114" s="35"/>
      <c r="C114" s="29" t="s">
        <v>30</v>
      </c>
      <c r="D114" s="36"/>
      <c r="E114" s="36"/>
      <c r="F114" s="27" t="str">
        <f>IF(E18="","",E18)</f>
        <v>Vyplň údaj</v>
      </c>
      <c r="G114" s="36"/>
      <c r="H114" s="36"/>
      <c r="I114" s="29" t="s">
        <v>35</v>
      </c>
      <c r="J114" s="32" t="str">
        <f>E24</f>
        <v>Jiří Vendel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4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 x14ac:dyDescent="0.2">
      <c r="A116" s="160"/>
      <c r="B116" s="161"/>
      <c r="C116" s="162" t="s">
        <v>140</v>
      </c>
      <c r="D116" s="163" t="s">
        <v>62</v>
      </c>
      <c r="E116" s="163" t="s">
        <v>58</v>
      </c>
      <c r="F116" s="163" t="s">
        <v>59</v>
      </c>
      <c r="G116" s="163" t="s">
        <v>141</v>
      </c>
      <c r="H116" s="163" t="s">
        <v>142</v>
      </c>
      <c r="I116" s="163" t="s">
        <v>143</v>
      </c>
      <c r="J116" s="163" t="s">
        <v>132</v>
      </c>
      <c r="K116" s="164" t="s">
        <v>144</v>
      </c>
      <c r="L116" s="165"/>
      <c r="M116" s="75" t="s">
        <v>1</v>
      </c>
      <c r="N116" s="76" t="s">
        <v>41</v>
      </c>
      <c r="O116" s="76" t="s">
        <v>145</v>
      </c>
      <c r="P116" s="76" t="s">
        <v>146</v>
      </c>
      <c r="Q116" s="76" t="s">
        <v>147</v>
      </c>
      <c r="R116" s="76" t="s">
        <v>148</v>
      </c>
      <c r="S116" s="76" t="s">
        <v>149</v>
      </c>
      <c r="T116" s="77" t="s">
        <v>150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 x14ac:dyDescent="0.35">
      <c r="A117" s="34"/>
      <c r="B117" s="35"/>
      <c r="C117" s="82" t="s">
        <v>151</v>
      </c>
      <c r="D117" s="36"/>
      <c r="E117" s="36"/>
      <c r="F117" s="36"/>
      <c r="G117" s="36"/>
      <c r="H117" s="36"/>
      <c r="I117" s="36"/>
      <c r="J117" s="166">
        <f>BK117</f>
        <v>0</v>
      </c>
      <c r="K117" s="36"/>
      <c r="L117" s="39"/>
      <c r="M117" s="78"/>
      <c r="N117" s="167"/>
      <c r="O117" s="79"/>
      <c r="P117" s="168">
        <f>P118</f>
        <v>0</v>
      </c>
      <c r="Q117" s="79"/>
      <c r="R117" s="168">
        <f>R118</f>
        <v>0</v>
      </c>
      <c r="S117" s="79"/>
      <c r="T117" s="169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76</v>
      </c>
      <c r="AU117" s="17" t="s">
        <v>134</v>
      </c>
      <c r="BK117" s="170">
        <f>BK118</f>
        <v>0</v>
      </c>
    </row>
    <row r="118" spans="1:65" s="12" customFormat="1" ht="25.9" customHeight="1" x14ac:dyDescent="0.35">
      <c r="B118" s="171"/>
      <c r="C118" s="172"/>
      <c r="D118" s="173" t="s">
        <v>76</v>
      </c>
      <c r="E118" s="174" t="s">
        <v>91</v>
      </c>
      <c r="F118" s="174" t="s">
        <v>658</v>
      </c>
      <c r="G118" s="172"/>
      <c r="H118" s="172"/>
      <c r="I118" s="175"/>
      <c r="J118" s="176">
        <f>BK118</f>
        <v>0</v>
      </c>
      <c r="K118" s="172"/>
      <c r="L118" s="177"/>
      <c r="M118" s="178"/>
      <c r="N118" s="179"/>
      <c r="O118" s="179"/>
      <c r="P118" s="180">
        <f>SUM(P119:P132)</f>
        <v>0</v>
      </c>
      <c r="Q118" s="179"/>
      <c r="R118" s="180">
        <f>SUM(R119:R132)</f>
        <v>0</v>
      </c>
      <c r="S118" s="179"/>
      <c r="T118" s="181">
        <f>SUM(T119:T132)</f>
        <v>0</v>
      </c>
      <c r="AR118" s="182" t="s">
        <v>155</v>
      </c>
      <c r="AT118" s="183" t="s">
        <v>76</v>
      </c>
      <c r="AU118" s="183" t="s">
        <v>77</v>
      </c>
      <c r="AY118" s="182" t="s">
        <v>154</v>
      </c>
      <c r="BK118" s="184">
        <f>SUM(BK119:BK132)</f>
        <v>0</v>
      </c>
    </row>
    <row r="119" spans="1:65" s="2" customFormat="1" ht="24.25" customHeight="1" x14ac:dyDescent="0.2">
      <c r="A119" s="34"/>
      <c r="B119" s="35"/>
      <c r="C119" s="187" t="s">
        <v>85</v>
      </c>
      <c r="D119" s="187" t="s">
        <v>157</v>
      </c>
      <c r="E119" s="188" t="s">
        <v>659</v>
      </c>
      <c r="F119" s="189" t="s">
        <v>660</v>
      </c>
      <c r="G119" s="190" t="s">
        <v>661</v>
      </c>
      <c r="H119" s="191">
        <v>1</v>
      </c>
      <c r="I119" s="192"/>
      <c r="J119" s="193">
        <f>ROUND(I119*H119,2)</f>
        <v>0</v>
      </c>
      <c r="K119" s="189" t="s">
        <v>1</v>
      </c>
      <c r="L119" s="39"/>
      <c r="M119" s="194" t="s">
        <v>1</v>
      </c>
      <c r="N119" s="195" t="s">
        <v>42</v>
      </c>
      <c r="O119" s="71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162</v>
      </c>
      <c r="AT119" s="198" t="s">
        <v>157</v>
      </c>
      <c r="AU119" s="198" t="s">
        <v>85</v>
      </c>
      <c r="AY119" s="17" t="s">
        <v>154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7" t="s">
        <v>85</v>
      </c>
      <c r="BK119" s="199">
        <f>ROUND(I119*H119,2)</f>
        <v>0</v>
      </c>
      <c r="BL119" s="17" t="s">
        <v>162</v>
      </c>
      <c r="BM119" s="198" t="s">
        <v>662</v>
      </c>
    </row>
    <row r="120" spans="1:65" s="2" customFormat="1" ht="45" x14ac:dyDescent="0.2">
      <c r="A120" s="34"/>
      <c r="B120" s="35"/>
      <c r="C120" s="36"/>
      <c r="D120" s="200" t="s">
        <v>164</v>
      </c>
      <c r="E120" s="36"/>
      <c r="F120" s="201" t="s">
        <v>663</v>
      </c>
      <c r="G120" s="36"/>
      <c r="H120" s="36"/>
      <c r="I120" s="202"/>
      <c r="J120" s="36"/>
      <c r="K120" s="36"/>
      <c r="L120" s="39"/>
      <c r="M120" s="203"/>
      <c r="N120" s="204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164</v>
      </c>
      <c r="AU120" s="17" t="s">
        <v>85</v>
      </c>
    </row>
    <row r="121" spans="1:65" s="2" customFormat="1" ht="24.25" customHeight="1" x14ac:dyDescent="0.2">
      <c r="A121" s="34"/>
      <c r="B121" s="35"/>
      <c r="C121" s="187" t="s">
        <v>87</v>
      </c>
      <c r="D121" s="187" t="s">
        <v>157</v>
      </c>
      <c r="E121" s="188" t="s">
        <v>664</v>
      </c>
      <c r="F121" s="189" t="s">
        <v>665</v>
      </c>
      <c r="G121" s="190" t="s">
        <v>661</v>
      </c>
      <c r="H121" s="191">
        <v>2</v>
      </c>
      <c r="I121" s="192"/>
      <c r="J121" s="193">
        <f>ROUND(I121*H121,2)</f>
        <v>0</v>
      </c>
      <c r="K121" s="189" t="s">
        <v>1</v>
      </c>
      <c r="L121" s="39"/>
      <c r="M121" s="194" t="s">
        <v>1</v>
      </c>
      <c r="N121" s="195" t="s">
        <v>42</v>
      </c>
      <c r="O121" s="7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8" t="s">
        <v>162</v>
      </c>
      <c r="AT121" s="198" t="s">
        <v>157</v>
      </c>
      <c r="AU121" s="198" t="s">
        <v>85</v>
      </c>
      <c r="AY121" s="17" t="s">
        <v>154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7" t="s">
        <v>85</v>
      </c>
      <c r="BK121" s="199">
        <f>ROUND(I121*H121,2)</f>
        <v>0</v>
      </c>
      <c r="BL121" s="17" t="s">
        <v>162</v>
      </c>
      <c r="BM121" s="198" t="s">
        <v>666</v>
      </c>
    </row>
    <row r="122" spans="1:65" s="2" customFormat="1" x14ac:dyDescent="0.2">
      <c r="A122" s="34"/>
      <c r="B122" s="35"/>
      <c r="C122" s="36"/>
      <c r="D122" s="200" t="s">
        <v>164</v>
      </c>
      <c r="E122" s="36"/>
      <c r="F122" s="201" t="s">
        <v>665</v>
      </c>
      <c r="G122" s="36"/>
      <c r="H122" s="36"/>
      <c r="I122" s="202"/>
      <c r="J122" s="36"/>
      <c r="K122" s="36"/>
      <c r="L122" s="39"/>
      <c r="M122" s="203"/>
      <c r="N122" s="204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164</v>
      </c>
      <c r="AU122" s="17" t="s">
        <v>85</v>
      </c>
    </row>
    <row r="123" spans="1:65" s="2" customFormat="1" ht="44.25" customHeight="1" x14ac:dyDescent="0.2">
      <c r="A123" s="34"/>
      <c r="B123" s="35"/>
      <c r="C123" s="187" t="s">
        <v>173</v>
      </c>
      <c r="D123" s="187" t="s">
        <v>157</v>
      </c>
      <c r="E123" s="188" t="s">
        <v>667</v>
      </c>
      <c r="F123" s="189" t="s">
        <v>668</v>
      </c>
      <c r="G123" s="190" t="s">
        <v>669</v>
      </c>
      <c r="H123" s="250">
        <v>0.15</v>
      </c>
      <c r="I123" s="192"/>
      <c r="J123" s="193">
        <f>ROUND(I123*H123,2)</f>
        <v>0</v>
      </c>
      <c r="K123" s="189" t="s">
        <v>161</v>
      </c>
      <c r="L123" s="39"/>
      <c r="M123" s="194" t="s">
        <v>1</v>
      </c>
      <c r="N123" s="195" t="s">
        <v>42</v>
      </c>
      <c r="O123" s="7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8" t="s">
        <v>162</v>
      </c>
      <c r="AT123" s="198" t="s">
        <v>157</v>
      </c>
      <c r="AU123" s="198" t="s">
        <v>85</v>
      </c>
      <c r="AY123" s="17" t="s">
        <v>154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85</v>
      </c>
      <c r="BK123" s="199">
        <f>ROUND(I123*H123,2)</f>
        <v>0</v>
      </c>
      <c r="BL123" s="17" t="s">
        <v>162</v>
      </c>
      <c r="BM123" s="198" t="s">
        <v>670</v>
      </c>
    </row>
    <row r="124" spans="1:65" s="2" customFormat="1" ht="27" x14ac:dyDescent="0.2">
      <c r="A124" s="34"/>
      <c r="B124" s="35"/>
      <c r="C124" s="36"/>
      <c r="D124" s="200" t="s">
        <v>164</v>
      </c>
      <c r="E124" s="36"/>
      <c r="F124" s="201" t="s">
        <v>668</v>
      </c>
      <c r="G124" s="36"/>
      <c r="H124" s="36"/>
      <c r="I124" s="202"/>
      <c r="J124" s="36"/>
      <c r="K124" s="36"/>
      <c r="L124" s="39"/>
      <c r="M124" s="203"/>
      <c r="N124" s="204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164</v>
      </c>
      <c r="AU124" s="17" t="s">
        <v>85</v>
      </c>
    </row>
    <row r="125" spans="1:65" s="2" customFormat="1" ht="24.25" customHeight="1" x14ac:dyDescent="0.2">
      <c r="A125" s="34"/>
      <c r="B125" s="35"/>
      <c r="C125" s="187" t="s">
        <v>162</v>
      </c>
      <c r="D125" s="187" t="s">
        <v>157</v>
      </c>
      <c r="E125" s="188" t="s">
        <v>671</v>
      </c>
      <c r="F125" s="189" t="s">
        <v>672</v>
      </c>
      <c r="G125" s="190" t="s">
        <v>191</v>
      </c>
      <c r="H125" s="191">
        <v>368</v>
      </c>
      <c r="I125" s="192"/>
      <c r="J125" s="193">
        <f>ROUND(I125*H125,2)</f>
        <v>0</v>
      </c>
      <c r="K125" s="189" t="s">
        <v>161</v>
      </c>
      <c r="L125" s="39"/>
      <c r="M125" s="194" t="s">
        <v>1</v>
      </c>
      <c r="N125" s="195" t="s">
        <v>42</v>
      </c>
      <c r="O125" s="7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8" t="s">
        <v>162</v>
      </c>
      <c r="AT125" s="198" t="s">
        <v>157</v>
      </c>
      <c r="AU125" s="198" t="s">
        <v>85</v>
      </c>
      <c r="AY125" s="17" t="s">
        <v>154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7" t="s">
        <v>85</v>
      </c>
      <c r="BK125" s="199">
        <f>ROUND(I125*H125,2)</f>
        <v>0</v>
      </c>
      <c r="BL125" s="17" t="s">
        <v>162</v>
      </c>
      <c r="BM125" s="198" t="s">
        <v>673</v>
      </c>
    </row>
    <row r="126" spans="1:65" s="2" customFormat="1" ht="45" x14ac:dyDescent="0.2">
      <c r="A126" s="34"/>
      <c r="B126" s="35"/>
      <c r="C126" s="36"/>
      <c r="D126" s="200" t="s">
        <v>164</v>
      </c>
      <c r="E126" s="36"/>
      <c r="F126" s="201" t="s">
        <v>674</v>
      </c>
      <c r="G126" s="36"/>
      <c r="H126" s="36"/>
      <c r="I126" s="202"/>
      <c r="J126" s="36"/>
      <c r="K126" s="36"/>
      <c r="L126" s="39"/>
      <c r="M126" s="203"/>
      <c r="N126" s="204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164</v>
      </c>
      <c r="AU126" s="17" t="s">
        <v>85</v>
      </c>
    </row>
    <row r="127" spans="1:65" s="13" customFormat="1" x14ac:dyDescent="0.2">
      <c r="B127" s="205"/>
      <c r="C127" s="206"/>
      <c r="D127" s="200" t="s">
        <v>166</v>
      </c>
      <c r="E127" s="207" t="s">
        <v>1</v>
      </c>
      <c r="F127" s="208" t="s">
        <v>675</v>
      </c>
      <c r="G127" s="206"/>
      <c r="H127" s="209">
        <v>250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166</v>
      </c>
      <c r="AU127" s="215" t="s">
        <v>85</v>
      </c>
      <c r="AV127" s="13" t="s">
        <v>87</v>
      </c>
      <c r="AW127" s="13" t="s">
        <v>34</v>
      </c>
      <c r="AX127" s="13" t="s">
        <v>77</v>
      </c>
      <c r="AY127" s="215" t="s">
        <v>154</v>
      </c>
    </row>
    <row r="128" spans="1:65" s="13" customFormat="1" x14ac:dyDescent="0.2">
      <c r="B128" s="205"/>
      <c r="C128" s="206"/>
      <c r="D128" s="200" t="s">
        <v>166</v>
      </c>
      <c r="E128" s="207" t="s">
        <v>1</v>
      </c>
      <c r="F128" s="208" t="s">
        <v>676</v>
      </c>
      <c r="G128" s="206"/>
      <c r="H128" s="209">
        <v>118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166</v>
      </c>
      <c r="AU128" s="215" t="s">
        <v>85</v>
      </c>
      <c r="AV128" s="13" t="s">
        <v>87</v>
      </c>
      <c r="AW128" s="13" t="s">
        <v>34</v>
      </c>
      <c r="AX128" s="13" t="s">
        <v>77</v>
      </c>
      <c r="AY128" s="215" t="s">
        <v>154</v>
      </c>
    </row>
    <row r="129" spans="1:65" s="14" customFormat="1" x14ac:dyDescent="0.2">
      <c r="B129" s="216"/>
      <c r="C129" s="217"/>
      <c r="D129" s="200" t="s">
        <v>166</v>
      </c>
      <c r="E129" s="218" t="s">
        <v>1</v>
      </c>
      <c r="F129" s="219" t="s">
        <v>209</v>
      </c>
      <c r="G129" s="217"/>
      <c r="H129" s="220">
        <v>368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166</v>
      </c>
      <c r="AU129" s="226" t="s">
        <v>85</v>
      </c>
      <c r="AV129" s="14" t="s">
        <v>162</v>
      </c>
      <c r="AW129" s="14" t="s">
        <v>34</v>
      </c>
      <c r="AX129" s="14" t="s">
        <v>85</v>
      </c>
      <c r="AY129" s="226" t="s">
        <v>154</v>
      </c>
    </row>
    <row r="130" spans="1:65" s="2" customFormat="1" ht="37.9" customHeight="1" x14ac:dyDescent="0.2">
      <c r="A130" s="34"/>
      <c r="B130" s="35"/>
      <c r="C130" s="187" t="s">
        <v>155</v>
      </c>
      <c r="D130" s="187" t="s">
        <v>157</v>
      </c>
      <c r="E130" s="188" t="s">
        <v>677</v>
      </c>
      <c r="F130" s="189" t="s">
        <v>678</v>
      </c>
      <c r="G130" s="190" t="s">
        <v>679</v>
      </c>
      <c r="H130" s="191">
        <v>128</v>
      </c>
      <c r="I130" s="192"/>
      <c r="J130" s="193">
        <f>ROUND(I130*H130,2)</f>
        <v>0</v>
      </c>
      <c r="K130" s="189" t="s">
        <v>161</v>
      </c>
      <c r="L130" s="39"/>
      <c r="M130" s="194" t="s">
        <v>1</v>
      </c>
      <c r="N130" s="195" t="s">
        <v>42</v>
      </c>
      <c r="O130" s="71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8" t="s">
        <v>162</v>
      </c>
      <c r="AT130" s="198" t="s">
        <v>157</v>
      </c>
      <c r="AU130" s="198" t="s">
        <v>85</v>
      </c>
      <c r="AY130" s="17" t="s">
        <v>154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7" t="s">
        <v>85</v>
      </c>
      <c r="BK130" s="199">
        <f>ROUND(I130*H130,2)</f>
        <v>0</v>
      </c>
      <c r="BL130" s="17" t="s">
        <v>162</v>
      </c>
      <c r="BM130" s="198" t="s">
        <v>680</v>
      </c>
    </row>
    <row r="131" spans="1:65" s="2" customFormat="1" ht="18" x14ac:dyDescent="0.2">
      <c r="A131" s="34"/>
      <c r="B131" s="35"/>
      <c r="C131" s="36"/>
      <c r="D131" s="200" t="s">
        <v>164</v>
      </c>
      <c r="E131" s="36"/>
      <c r="F131" s="201" t="s">
        <v>678</v>
      </c>
      <c r="G131" s="36"/>
      <c r="H131" s="36"/>
      <c r="I131" s="202"/>
      <c r="J131" s="36"/>
      <c r="K131" s="36"/>
      <c r="L131" s="39"/>
      <c r="M131" s="203"/>
      <c r="N131" s="204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164</v>
      </c>
      <c r="AU131" s="17" t="s">
        <v>85</v>
      </c>
    </row>
    <row r="132" spans="1:65" s="13" customFormat="1" x14ac:dyDescent="0.2">
      <c r="B132" s="205"/>
      <c r="C132" s="206"/>
      <c r="D132" s="200" t="s">
        <v>166</v>
      </c>
      <c r="E132" s="207" t="s">
        <v>1</v>
      </c>
      <c r="F132" s="208" t="s">
        <v>681</v>
      </c>
      <c r="G132" s="206"/>
      <c r="H132" s="209">
        <v>128</v>
      </c>
      <c r="I132" s="210"/>
      <c r="J132" s="206"/>
      <c r="K132" s="206"/>
      <c r="L132" s="211"/>
      <c r="M132" s="247"/>
      <c r="N132" s="248"/>
      <c r="O132" s="248"/>
      <c r="P132" s="248"/>
      <c r="Q132" s="248"/>
      <c r="R132" s="248"/>
      <c r="S132" s="248"/>
      <c r="T132" s="249"/>
      <c r="AT132" s="215" t="s">
        <v>166</v>
      </c>
      <c r="AU132" s="215" t="s">
        <v>85</v>
      </c>
      <c r="AV132" s="13" t="s">
        <v>87</v>
      </c>
      <c r="AW132" s="13" t="s">
        <v>34</v>
      </c>
      <c r="AX132" s="13" t="s">
        <v>85</v>
      </c>
      <c r="AY132" s="215" t="s">
        <v>154</v>
      </c>
    </row>
    <row r="133" spans="1:65" s="2" customFormat="1" ht="7" customHeight="1" x14ac:dyDescent="0.2">
      <c r="A133" s="34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39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algorithmName="SHA-512" hashValue="vkItDNMr6FP7f/cE2FlZAGvAkTjikGkjW7QJpuRHzdtSxEAQKsUxUhZ9Wf8Vz+tiaOdBeATsoX/Bp3YJi38EmA==" saltValue="jJBlXOa4ZuAo3gTfkxKRZv2pXLz3GZhiQ9Ncp6mbcuP6W317cF01B0W0GYSSEXtrExacr/43TRBDvgJ1130JLw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SO01 - Oprava přejezdu P8...</vt:lpstr>
      <vt:lpstr>SO02 - Oprava přejezdu P7...</vt:lpstr>
      <vt:lpstr>VRN - VRN</vt:lpstr>
      <vt:lpstr>'Rekapitulace stavby'!Názvy_tisku</vt:lpstr>
      <vt:lpstr>'SO01 - Oprava přejezdu P8...'!Názvy_tisku</vt:lpstr>
      <vt:lpstr>'SO02 - Oprava přejezdu P7...'!Názvy_tisku</vt:lpstr>
      <vt:lpstr>'VRN - VRN'!Názvy_tisku</vt:lpstr>
      <vt:lpstr>'Rekapitulace stavby'!Oblast_tisku</vt:lpstr>
      <vt:lpstr>'SO01 - Oprava přejezdu P8...'!Oblast_tisku</vt:lpstr>
      <vt:lpstr>'SO02 - Oprava přejezdu P7...'!Oblast_tisku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Jüttnerová Andrea, Mgr.</cp:lastModifiedBy>
  <dcterms:created xsi:type="dcterms:W3CDTF">2022-03-03T22:26:46Z</dcterms:created>
  <dcterms:modified xsi:type="dcterms:W3CDTF">2022-03-08T14:13:27Z</dcterms:modified>
</cp:coreProperties>
</file>